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Training\CCT Admin\CCT\Assessment sheets\"/>
    </mc:Choice>
  </mc:AlternateContent>
  <xr:revisionPtr revIDLastSave="0" documentId="13_ncr:1_{94E65F27-A033-46D7-9DC7-2D0A9504F955}" xr6:coauthVersionLast="47" xr6:coauthVersionMax="47" xr10:uidLastSave="{00000000-0000-0000-0000-000000000000}"/>
  <workbookProtection workbookAlgorithmName="SHA-512" workbookHashValue="LGnLFGg25odDiqDLQDe5Ldho2jE2rgk0lgJYYekeBtCLc46dnosvqzZYUSkTH+qs3YmOXWWEGLInccWyHmc8DA==" workbookSaltValue="jmZX7DrIg/ANX4VfdZTraQ==" workbookSpinCount="100000" lockStructure="1"/>
  <bookViews>
    <workbookView xWindow="-120" yWindow="-120" windowWidth="25440" windowHeight="153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  <c r="B38" i="1"/>
  <c r="L44" i="1"/>
  <c r="L45" i="1"/>
  <c r="L46" i="1"/>
  <c r="L47" i="1"/>
  <c r="L48" i="1"/>
  <c r="H44" i="1"/>
  <c r="H45" i="1"/>
  <c r="H46" i="1"/>
  <c r="H47" i="1"/>
  <c r="H48" i="1"/>
  <c r="G44" i="1" a="1"/>
  <c r="G44" i="1" s="1"/>
  <c r="K44" i="1" s="1"/>
  <c r="G45" i="1" a="1"/>
  <c r="G45" i="1" s="1"/>
  <c r="K45" i="1" s="1"/>
  <c r="G46" i="1" a="1"/>
  <c r="G46" i="1" s="1"/>
  <c r="K46" i="1" s="1"/>
  <c r="G47" i="1" a="1"/>
  <c r="G47" i="1" s="1"/>
  <c r="K47" i="1" s="1"/>
  <c r="G48" i="1" a="1"/>
  <c r="G48" i="1" s="1"/>
  <c r="K48" i="1" s="1"/>
  <c r="B44" i="1"/>
  <c r="J44" i="1" s="1"/>
  <c r="I44" i="1" s="1"/>
  <c r="B45" i="1"/>
  <c r="J45" i="1" s="1"/>
  <c r="I45" i="1" s="1"/>
  <c r="B46" i="1"/>
  <c r="J46" i="1" s="1"/>
  <c r="I46" i="1" s="1"/>
  <c r="B47" i="1"/>
  <c r="J47" i="1" s="1"/>
  <c r="I47" i="1" s="1"/>
  <c r="B48" i="1"/>
  <c r="J48" i="1" s="1"/>
  <c r="I48" i="1" s="1"/>
  <c r="G32" i="1" l="1" a="1"/>
  <c r="G32" i="1" s="1"/>
  <c r="K32" i="1" s="1"/>
  <c r="G33" i="1" a="1"/>
  <c r="G33" i="1" s="1"/>
  <c r="K33" i="1" s="1"/>
  <c r="G34" i="1" a="1"/>
  <c r="G34" i="1" s="1"/>
  <c r="K34" i="1" s="1"/>
  <c r="G35" i="1" a="1"/>
  <c r="G35" i="1" s="1"/>
  <c r="K35" i="1" s="1"/>
  <c r="G36" i="1" a="1"/>
  <c r="G36" i="1" s="1"/>
  <c r="K36" i="1" s="1"/>
  <c r="G37" i="1" a="1"/>
  <c r="G37" i="1" s="1"/>
  <c r="K37" i="1" s="1"/>
  <c r="G38" i="1" a="1"/>
  <c r="G38" i="1" s="1"/>
  <c r="K38" i="1" s="1"/>
  <c r="G39" i="1" a="1"/>
  <c r="G39" i="1" s="1"/>
  <c r="K39" i="1" s="1"/>
  <c r="G40" i="1" a="1"/>
  <c r="G40" i="1" s="1"/>
  <c r="K40" i="1" s="1"/>
  <c r="G41" i="1" a="1"/>
  <c r="G41" i="1" s="1"/>
  <c r="K41" i="1" s="1"/>
  <c r="G42" i="1" a="1"/>
  <c r="G42" i="1" s="1"/>
  <c r="K42" i="1" s="1"/>
  <c r="G43" i="1" a="1"/>
  <c r="G43" i="1" s="1"/>
  <c r="K43" i="1" s="1"/>
  <c r="G29" i="1" a="1"/>
  <c r="G29" i="1" s="1"/>
  <c r="J29" i="1" s="1"/>
  <c r="G12" i="1" a="1"/>
  <c r="G12" i="1" s="1"/>
  <c r="K12" i="1" s="1"/>
  <c r="G13" i="1" a="1"/>
  <c r="G13" i="1" s="1"/>
  <c r="K13" i="1" s="1"/>
  <c r="G14" i="1" a="1"/>
  <c r="G14" i="1" s="1"/>
  <c r="K14" i="1" s="1"/>
  <c r="G15" i="1" a="1"/>
  <c r="G15" i="1" s="1"/>
  <c r="K15" i="1" s="1"/>
  <c r="G16" i="1" a="1"/>
  <c r="G16" i="1" s="1"/>
  <c r="K16" i="1" s="1"/>
  <c r="G17" i="1" a="1"/>
  <c r="G17" i="1" s="1"/>
  <c r="K17" i="1" s="1"/>
  <c r="G18" i="1" a="1"/>
  <c r="G18" i="1" s="1"/>
  <c r="K18" i="1" s="1"/>
  <c r="G19" i="1" a="1"/>
  <c r="G19" i="1" s="1"/>
  <c r="K19" i="1" s="1"/>
  <c r="G20" i="1" a="1"/>
  <c r="G20" i="1" s="1"/>
  <c r="K20" i="1" s="1"/>
  <c r="G11" i="1" a="1"/>
  <c r="G11" i="1" s="1"/>
  <c r="L11" i="1" s="1"/>
  <c r="C50" i="1"/>
  <c r="L32" i="1"/>
  <c r="L33" i="1"/>
  <c r="L34" i="1"/>
  <c r="L35" i="1"/>
  <c r="L36" i="1"/>
  <c r="L37" i="1"/>
  <c r="L38" i="1"/>
  <c r="L39" i="1"/>
  <c r="L40" i="1"/>
  <c r="L41" i="1"/>
  <c r="L42" i="1"/>
  <c r="L43" i="1"/>
  <c r="L12" i="1"/>
  <c r="L13" i="1"/>
  <c r="L14" i="1"/>
  <c r="L15" i="1"/>
  <c r="L16" i="1"/>
  <c r="L17" i="1"/>
  <c r="L18" i="1"/>
  <c r="L19" i="1"/>
  <c r="L20" i="1"/>
  <c r="H32" i="1"/>
  <c r="H33" i="1"/>
  <c r="H34" i="1"/>
  <c r="H35" i="1"/>
  <c r="H36" i="1"/>
  <c r="H37" i="1"/>
  <c r="H38" i="1"/>
  <c r="H39" i="1"/>
  <c r="H40" i="1"/>
  <c r="H41" i="1"/>
  <c r="H42" i="1"/>
  <c r="H43" i="1"/>
  <c r="I12" i="1"/>
  <c r="I13" i="1"/>
  <c r="I14" i="1"/>
  <c r="I15" i="1"/>
  <c r="I16" i="1"/>
  <c r="I17" i="1"/>
  <c r="I18" i="1"/>
  <c r="I19" i="1"/>
  <c r="I20" i="1"/>
  <c r="B31" i="1"/>
  <c r="B32" i="1"/>
  <c r="J32" i="1" s="1"/>
  <c r="I32" i="1" s="1"/>
  <c r="B33" i="1"/>
  <c r="J33" i="1" s="1"/>
  <c r="I33" i="1" s="1"/>
  <c r="B34" i="1"/>
  <c r="J34" i="1" s="1"/>
  <c r="I34" i="1" s="1"/>
  <c r="B35" i="1"/>
  <c r="J35" i="1" s="1"/>
  <c r="I35" i="1" s="1"/>
  <c r="B36" i="1"/>
  <c r="J36" i="1" s="1"/>
  <c r="I36" i="1" s="1"/>
  <c r="B37" i="1"/>
  <c r="J37" i="1" s="1"/>
  <c r="I37" i="1" s="1"/>
  <c r="J38" i="1"/>
  <c r="I38" i="1" s="1"/>
  <c r="B39" i="1"/>
  <c r="J39" i="1" s="1"/>
  <c r="I39" i="1" s="1"/>
  <c r="B40" i="1"/>
  <c r="J40" i="1" s="1"/>
  <c r="I40" i="1" s="1"/>
  <c r="B41" i="1"/>
  <c r="J41" i="1" s="1"/>
  <c r="I41" i="1" s="1"/>
  <c r="B42" i="1"/>
  <c r="J42" i="1" s="1"/>
  <c r="I42" i="1" s="1"/>
  <c r="B43" i="1"/>
  <c r="J43" i="1" s="1"/>
  <c r="I43" i="1" s="1"/>
  <c r="I11" i="1"/>
  <c r="I29" i="1" l="1"/>
  <c r="K29" i="1"/>
  <c r="H29" i="1"/>
  <c r="G30" i="1" s="1" a="1"/>
  <c r="G30" i="1" s="1"/>
  <c r="H17" i="1"/>
  <c r="H18" i="1"/>
  <c r="K11" i="1"/>
  <c r="H20" i="1"/>
  <c r="H16" i="1"/>
  <c r="H19" i="1"/>
  <c r="H12" i="1"/>
  <c r="H14" i="1"/>
  <c r="H15" i="1"/>
  <c r="H13" i="1"/>
  <c r="H11" i="1"/>
  <c r="L29" i="1" l="1"/>
  <c r="H30" i="1"/>
  <c r="G31" i="1" s="1" a="1"/>
  <c r="G31" i="1" s="1"/>
  <c r="H31" i="1" s="1"/>
  <c r="K30" i="1"/>
  <c r="J30" i="1"/>
  <c r="D50" i="1" l="1"/>
  <c r="C51" i="1" s="1"/>
  <c r="D51" i="1" s="1"/>
  <c r="C52" i="1" s="1"/>
  <c r="D52" i="1" s="1"/>
  <c r="C53" i="1" s="1"/>
  <c r="K31" i="1"/>
  <c r="J31" i="1"/>
  <c r="I31" i="1" s="1"/>
  <c r="L31" i="1" s="1"/>
  <c r="I30" i="1"/>
  <c r="L30" i="1" s="1"/>
  <c r="D53" i="1" l="1"/>
  <c r="Q29" i="1" s="1"/>
  <c r="R37" i="1" s="1"/>
  <c r="S37" i="1" s="1"/>
  <c r="T37" i="1" s="1"/>
  <c r="R29" i="1" l="1"/>
  <c r="S29" i="1" s="1"/>
  <c r="T29" i="1" s="1"/>
  <c r="U29" i="1" s="1"/>
  <c r="R38" i="1"/>
  <c r="S38" i="1" s="1"/>
  <c r="T38" i="1" s="1"/>
  <c r="U38" i="1" s="1"/>
  <c r="U37" i="1"/>
  <c r="R39" i="1" l="1"/>
  <c r="S39" i="1" s="1"/>
  <c r="T39" i="1" s="1"/>
  <c r="R30" i="1"/>
  <c r="S30" i="1" s="1"/>
  <c r="T30" i="1" s="1"/>
  <c r="U30" i="1" s="1"/>
  <c r="R40" i="1" l="1"/>
  <c r="S40" i="1" s="1"/>
  <c r="T40" i="1" s="1"/>
  <c r="U40" i="1" s="1"/>
  <c r="R31" i="1"/>
  <c r="S31" i="1" s="1"/>
  <c r="T31" i="1" s="1"/>
  <c r="U31" i="1" s="1"/>
  <c r="U39" i="1"/>
  <c r="R41" i="1" l="1"/>
  <c r="S41" i="1" s="1"/>
  <c r="T41" i="1" s="1"/>
  <c r="U41" i="1" s="1"/>
  <c r="R32" i="1"/>
  <c r="S32" i="1" s="1"/>
  <c r="T32" i="1" s="1"/>
  <c r="U32" i="1" s="1"/>
  <c r="R42" i="1" l="1"/>
  <c r="S42" i="1" s="1"/>
  <c r="T42" i="1" s="1"/>
  <c r="R33" i="1"/>
  <c r="S33" i="1" s="1"/>
  <c r="T33" i="1" s="1"/>
  <c r="U33" i="1" s="1"/>
  <c r="R43" i="1" l="1"/>
  <c r="R48" i="1" s="1"/>
  <c r="S48" i="1" s="1"/>
  <c r="T48" i="1" s="1"/>
  <c r="U48" i="1" s="1"/>
  <c r="R34" i="1"/>
  <c r="R35" i="1" s="1"/>
  <c r="R36" i="1" s="1"/>
  <c r="S36" i="1" s="1"/>
  <c r="T36" i="1" s="1"/>
  <c r="U36" i="1" s="1"/>
  <c r="U42" i="1"/>
  <c r="S43" i="1" l="1"/>
  <c r="T43" i="1" s="1"/>
  <c r="U43" i="1" s="1"/>
  <c r="S35" i="1"/>
  <c r="T35" i="1" s="1"/>
  <c r="S34" i="1"/>
  <c r="T34" i="1" s="1"/>
  <c r="U34" i="1" s="1"/>
  <c r="V34" i="1" l="1"/>
  <c r="V33" i="1"/>
  <c r="V31" i="1"/>
  <c r="V30" i="1"/>
  <c r="D55" i="1" s="1"/>
  <c r="U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<sst xmlns="http://schemas.openxmlformats.org/spreadsheetml/2006/main" count="106" uniqueCount="104">
  <si>
    <t>CCT date calculator</t>
  </si>
  <si>
    <t>Contact us</t>
  </si>
  <si>
    <t>Email: training@rcoa.ac.uk</t>
  </si>
  <si>
    <t>Start 
date</t>
  </si>
  <si>
    <t>Finish 
date</t>
  </si>
  <si>
    <t>Category</t>
  </si>
  <si>
    <t>LTFT</t>
  </si>
  <si>
    <t>Months to be counted to training</t>
  </si>
  <si>
    <t>Training days</t>
  </si>
  <si>
    <t>Cumulative training days</t>
  </si>
  <si>
    <t>Calendar days</t>
  </si>
  <si>
    <t>Cumulative calendar days</t>
  </si>
  <si>
    <t>Training time</t>
  </si>
  <si>
    <t>Calendar months</t>
  </si>
  <si>
    <t>Hospital / notes</t>
  </si>
  <si>
    <t>CT1 / 
ACCS1</t>
  </si>
  <si>
    <t>OOPP</t>
  </si>
  <si>
    <t>OOPR</t>
  </si>
  <si>
    <t>CT2 / 
ACCS2</t>
  </si>
  <si>
    <t>OOPT</t>
  </si>
  <si>
    <t>Time that does not count towards training includes</t>
  </si>
  <si>
    <t>Maternity leave</t>
  </si>
  <si>
    <t>CT3 / 
ACCS3 &amp; 4</t>
  </si>
  <si>
    <t>OOPC</t>
  </si>
  <si>
    <t>OOPE</t>
  </si>
  <si>
    <t>Phased return</t>
  </si>
  <si>
    <t>Shielding</t>
  </si>
  <si>
    <t>Stage 1 reg form</t>
  </si>
  <si>
    <t>Stage 1 certificate</t>
  </si>
  <si>
    <t>Sick leave</t>
  </si>
  <si>
    <t>Stage 2 reg form</t>
  </si>
  <si>
    <t>Stage 2 certificate</t>
  </si>
  <si>
    <t>Unpaid leave</t>
  </si>
  <si>
    <t>months WTE</t>
  </si>
  <si>
    <t>Advancement time</t>
  </si>
  <si>
    <t>ST4</t>
  </si>
  <si>
    <t>AUG</t>
  </si>
  <si>
    <t>1st</t>
  </si>
  <si>
    <t>January</t>
  </si>
  <si>
    <t>2nd</t>
  </si>
  <si>
    <t>February</t>
  </si>
  <si>
    <t>3rd</t>
  </si>
  <si>
    <t>March</t>
  </si>
  <si>
    <t>FEB</t>
  </si>
  <si>
    <t>4th</t>
  </si>
  <si>
    <t>April</t>
  </si>
  <si>
    <t>5th</t>
  </si>
  <si>
    <t>May</t>
  </si>
  <si>
    <t>6th</t>
  </si>
  <si>
    <t>June</t>
  </si>
  <si>
    <t>7th</t>
  </si>
  <si>
    <t>July</t>
  </si>
  <si>
    <t>8th</t>
  </si>
  <si>
    <t>August</t>
  </si>
  <si>
    <t>9th</t>
  </si>
  <si>
    <t>September</t>
  </si>
  <si>
    <t>10th</t>
  </si>
  <si>
    <t>October</t>
  </si>
  <si>
    <t>11th</t>
  </si>
  <si>
    <t>November</t>
  </si>
  <si>
    <t>12th</t>
  </si>
  <si>
    <t>December</t>
  </si>
  <si>
    <t>13th</t>
  </si>
  <si>
    <t>14th</t>
  </si>
  <si>
    <t>15th</t>
  </si>
  <si>
    <t>16th</t>
  </si>
  <si>
    <t>17th</t>
  </si>
  <si>
    <t>StR4</t>
  </si>
  <si>
    <t>StR5</t>
  </si>
  <si>
    <t>18th</t>
  </si>
  <si>
    <t>StR6</t>
  </si>
  <si>
    <t>19th</t>
  </si>
  <si>
    <t>StR7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</si>
  <si>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</si>
  <si>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</si>
  <si>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</si>
  <si>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</si>
  <si>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</si>
  <si>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</si>
  <si>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</si>
  <si>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</si>
  <si>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</si>
  <si>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</si>
  <si>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</si>
  <si>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</si>
  <si>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Date:</t>
  </si>
  <si>
    <t>CCT type:</t>
  </si>
  <si>
    <t>FRCA date:</t>
  </si>
  <si>
    <t>Name:</t>
  </si>
  <si>
    <t>GMC no:</t>
  </si>
  <si>
    <t>CRN:</t>
  </si>
  <si>
    <t>Version 4.5</t>
  </si>
  <si>
    <t>Parental leave</t>
  </si>
  <si>
    <t>Accrued annual leave</t>
  </si>
  <si>
    <t>In training</t>
  </si>
  <si>
    <t>Counting experience outside the training programme</t>
  </si>
  <si>
    <t>This has been completed by:</t>
  </si>
  <si>
    <t>Time that counts towards training</t>
  </si>
  <si>
    <t>Time that could count towards training</t>
  </si>
  <si>
    <t>Before you start, please read the guidance here</t>
  </si>
  <si>
    <t>Prospective completion date:</t>
  </si>
  <si>
    <t>Additional training time</t>
  </si>
  <si>
    <t>Phone:</t>
  </si>
  <si>
    <t xml:space="preserve"> 020 7092 1550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</si>
</sst>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26"/>
      <color rgb="FF2C1951"/>
      <name val="Century Gothic"/>
      <family val="2"/>
    </font>
    <font>
      <sz val="10"/>
      <name val="Century Gothic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sz val="11"/>
      <color rgb="FF898B89"/>
      <name val="Century Gothic"/>
      <family val="2"/>
    </font>
    <font>
      <sz val="10"/>
      <color rgb="FF898B89"/>
      <name val="Century Gothic"/>
      <family val="2"/>
    </font>
    <font>
      <u/>
      <sz val="12"/>
      <color theme="8"/>
      <name val="Century Gothic"/>
      <family val="2"/>
    </font>
    <font>
      <u/>
      <sz val="11"/>
      <color theme="10"/>
      <name val="Century Gothic"/>
      <family val="2"/>
    </font>
    <font>
      <b/>
      <u/>
      <sz val="11"/>
      <color theme="10"/>
      <name val="Century Gothic"/>
      <family val="2"/>
    </font>
    <font>
      <b/>
      <sz val="12"/>
      <color rgb="FF2C1951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rgb="FF898B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87">
    <xf numFmtId="0" fontId="0" fillId="0" borderId="0" xfId="0"/>
    <xf numFmtId="0" fontId="0" fillId="5" borderId="0" xfId="0" applyFill="1"/>
    <xf numFmtId="0" fontId="0" fillId="2" borderId="0" xfId="0" applyFill="1"/>
    <xf numFmtId="0" fontId="3" fillId="5" borderId="0" xfId="0" applyFont="1" applyFill="1"/>
    <xf numFmtId="0" fontId="6" fillId="0" borderId="0" xfId="0" applyFont="1" applyAlignment="1">
      <alignment horizontal="right"/>
    </xf>
    <xf numFmtId="0" fontId="2" fillId="0" borderId="0" xfId="0" applyFont="1"/>
    <xf numFmtId="0" fontId="6" fillId="0" borderId="0" xfId="0" applyFont="1" applyAlignment="1">
      <alignment horizontal="right" vertical="center"/>
    </xf>
    <xf numFmtId="0" fontId="2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2" borderId="2" xfId="0" applyFill="1" applyBorder="1" applyAlignment="1">
      <alignment horizontal="center" vertical="center"/>
    </xf>
    <xf numFmtId="0" fontId="4" fillId="0" borderId="3" xfId="0" applyFont="1" applyBorder="1"/>
    <xf numFmtId="0" fontId="0" fillId="2" borderId="0" xfId="0" applyFill="1" applyAlignment="1">
      <alignment horizontal="center" vertical="center"/>
    </xf>
    <xf numFmtId="0" fontId="4" fillId="0" borderId="5" xfId="0" applyFont="1" applyBorder="1"/>
    <xf numFmtId="0" fontId="0" fillId="2" borderId="7" xfId="0" applyFill="1" applyBorder="1" applyAlignment="1">
      <alignment horizontal="center" vertical="center"/>
    </xf>
    <xf numFmtId="0" fontId="4" fillId="0" borderId="8" xfId="0" applyFont="1" applyBorder="1"/>
    <xf numFmtId="0" fontId="2" fillId="3" borderId="11" xfId="0" applyFont="1" applyFill="1" applyBorder="1"/>
    <xf numFmtId="0" fontId="0" fillId="3" borderId="11" xfId="0" applyFill="1" applyBorder="1"/>
    <xf numFmtId="0" fontId="6" fillId="0" borderId="11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/>
    <xf numFmtId="14" fontId="6" fillId="0" borderId="0" xfId="0" applyNumberFormat="1" applyFont="1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2" borderId="0" xfId="0" applyFill="1" applyAlignment="1" applyProtection="1">
      <alignment wrapText="1"/>
      <protection hidden="1"/>
    </xf>
    <xf numFmtId="0" fontId="6" fillId="3" borderId="0" xfId="0" applyFont="1" applyFill="1" applyAlignment="1" applyProtection="1">
      <alignment horizontal="left"/>
      <protection locked="0"/>
    </xf>
    <xf numFmtId="14" fontId="6" fillId="3" borderId="0" xfId="0" applyNumberFormat="1" applyFont="1" applyFill="1" applyAlignment="1" applyProtection="1">
      <alignment horizontal="left"/>
      <protection locked="0"/>
    </xf>
    <xf numFmtId="14" fontId="0" fillId="3" borderId="2" xfId="0" applyNumberForma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9" fontId="0" fillId="3" borderId="2" xfId="1" applyFont="1" applyFill="1" applyBorder="1" applyAlignment="1" applyProtection="1">
      <alignment horizontal="center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14" fontId="0" fillId="3" borderId="0" xfId="0" applyNumberFormat="1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9" fontId="0" fillId="3" borderId="0" xfId="1" applyFont="1" applyFill="1" applyBorder="1" applyAlignment="1" applyProtection="1">
      <alignment horizontal="center" vertical="center"/>
      <protection locked="0"/>
    </xf>
    <xf numFmtId="0" fontId="0" fillId="4" borderId="12" xfId="0" applyFill="1" applyBorder="1" applyAlignment="1" applyProtection="1">
      <alignment horizontal="center" vertical="center"/>
      <protection locked="0"/>
    </xf>
    <xf numFmtId="14" fontId="0" fillId="3" borderId="7" xfId="0" applyNumberFormat="1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9" fontId="0" fillId="3" borderId="7" xfId="1" applyFont="1" applyFill="1" applyBorder="1" applyAlignment="1" applyProtection="1">
      <alignment horizontal="center"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49" fontId="0" fillId="3" borderId="3" xfId="0" applyNumberFormat="1" applyFill="1" applyBorder="1" applyAlignment="1" applyProtection="1">
      <alignment horizontal="left" vertical="center"/>
      <protection locked="0"/>
    </xf>
    <xf numFmtId="49" fontId="0" fillId="3" borderId="5" xfId="0" applyNumberFormat="1" applyFill="1" applyBorder="1" applyAlignment="1" applyProtection="1">
      <alignment horizontal="left" vertical="center"/>
      <protection locked="0"/>
    </xf>
    <xf numFmtId="49" fontId="0" fillId="3" borderId="8" xfId="0" applyNumberFormat="1" applyFill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horizontal="center" vertical="center"/>
    </xf>
    <xf numFmtId="0" fontId="0" fillId="5" borderId="0" xfId="0" applyFill="1" applyProtection="1">
      <protection hidden="1"/>
    </xf>
    <xf numFmtId="0" fontId="9" fillId="0" borderId="0" xfId="0" applyFont="1"/>
    <xf numFmtId="0" fontId="11" fillId="0" borderId="9" xfId="2" applyFont="1" applyBorder="1" applyAlignment="1">
      <alignment horizontal="center" vertical="center" wrapText="1"/>
    </xf>
    <xf numFmtId="0" fontId="11" fillId="0" borderId="9" xfId="2" applyFont="1" applyBorder="1" applyAlignment="1">
      <alignment horizontal="center" wrapText="1"/>
    </xf>
    <xf numFmtId="0" fontId="0" fillId="5" borderId="0" xfId="0" applyFill="1" applyAlignment="1">
      <alignment vertical="center"/>
    </xf>
    <xf numFmtId="0" fontId="12" fillId="5" borderId="0" xfId="0" applyFont="1" applyFill="1"/>
    <xf numFmtId="0" fontId="6" fillId="0" borderId="0" xfId="0" applyFont="1" applyAlignment="1" applyProtection="1">
      <alignment vertical="center"/>
      <protection locked="0"/>
    </xf>
    <xf numFmtId="0" fontId="0" fillId="5" borderId="0" xfId="0" applyFill="1" applyAlignment="1">
      <alignment horizontal="left"/>
    </xf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164" fontId="0" fillId="3" borderId="7" xfId="0" applyNumberFormat="1" applyFill="1" applyBorder="1" applyAlignment="1" applyProtection="1">
      <alignment horizontal="center" vertical="center"/>
      <protection locked="0"/>
    </xf>
    <xf numFmtId="164" fontId="0" fillId="3" borderId="10" xfId="0" applyNumberForma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7" fillId="2" borderId="0" xfId="0" applyFont="1" applyFill="1" applyProtection="1">
      <protection hidden="1"/>
    </xf>
    <xf numFmtId="14" fontId="7" fillId="2" borderId="0" xfId="0" applyNumberFormat="1" applyFont="1" applyFill="1" applyAlignment="1" applyProtection="1">
      <alignment horizontal="left"/>
      <protection hidden="1"/>
    </xf>
    <xf numFmtId="0" fontId="7" fillId="2" borderId="0" xfId="0" applyFont="1" applyFill="1" applyAlignment="1" applyProtection="1">
      <alignment horizontal="right"/>
      <protection hidden="1"/>
    </xf>
    <xf numFmtId="14" fontId="7" fillId="2" borderId="0" xfId="0" applyNumberFormat="1" applyFont="1" applyFill="1" applyProtection="1">
      <protection hidden="1"/>
    </xf>
    <xf numFmtId="0" fontId="8" fillId="2" borderId="0" xfId="0" applyFont="1" applyFill="1" applyProtection="1">
      <protection hidden="1"/>
    </xf>
    <xf numFmtId="14" fontId="7" fillId="2" borderId="0" xfId="0" applyNumberFormat="1" applyFont="1" applyFill="1" applyAlignment="1" applyProtection="1">
      <alignment horizontal="right"/>
      <protection hidden="1"/>
    </xf>
    <xf numFmtId="164" fontId="0" fillId="0" borderId="2" xfId="0" applyNumberFormat="1" applyBorder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164" fontId="0" fillId="0" borderId="7" xfId="0" applyNumberFormat="1" applyBorder="1" applyAlignment="1" applyProtection="1">
      <alignment horizontal="center" vertical="center"/>
      <protection hidden="1"/>
    </xf>
    <xf numFmtId="14" fontId="5" fillId="0" borderId="0" xfId="0" applyNumberFormat="1" applyFont="1" applyAlignment="1" applyProtection="1">
      <alignment horizontal="center" vertical="center"/>
      <protection hidden="1"/>
    </xf>
    <xf numFmtId="14" fontId="0" fillId="2" borderId="0" xfId="0" applyNumberFormat="1" applyFill="1" applyAlignment="1" applyProtection="1">
      <alignment horizontal="center" vertical="center"/>
      <protection hidden="1"/>
    </xf>
    <xf numFmtId="14" fontId="0" fillId="2" borderId="7" xfId="0" applyNumberFormat="1" applyFill="1" applyBorder="1" applyAlignment="1" applyProtection="1">
      <alignment horizontal="center" vertical="center"/>
      <protection hidden="1"/>
    </xf>
    <xf numFmtId="0" fontId="10" fillId="5" borderId="0" xfId="2" applyFill="1" applyAlignment="1">
      <alignment horizontal="left" vertical="center"/>
    </xf>
    <xf numFmtId="0" fontId="10" fillId="5" borderId="0" xfId="2" applyFill="1" applyAlignment="1">
      <alignment horizontal="left"/>
    </xf>
    <xf numFmtId="14" fontId="6" fillId="3" borderId="0" xfId="0" applyNumberFormat="1" applyFont="1" applyFill="1" applyAlignment="1" applyProtection="1">
      <alignment horizontal="left" vertical="center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49" fontId="6" fillId="3" borderId="0" xfId="0" applyNumberFormat="1" applyFont="1" applyFill="1" applyAlignment="1" applyProtection="1">
      <alignment horizontal="left" vertical="center"/>
      <protection locked="0"/>
    </xf>
  </cellXfs>
  <cellStyles count="3">
    <cellStyle name="Hyperlink" xfId="2" builtinId="8"/>
    <cellStyle name="Normal" xfId="0" builtinId="0"/>
    <cellStyle name="Per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98B89"/>
      <color rgb="FF2C1951"/>
      <color rgb="FF00AD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257175</xdr:colOff>
      <xdr:row>0</xdr:row>
      <xdr:rowOff>188820</xdr:rowOff>
    </xdr:from>
    <xdr:to>
      <xdr:col>2</xdr:col>
      <xdr:colOff>672160</xdr:colOff>
      <xdr:row>2</xdr:row>
      <xdr:rowOff>171043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2940" y="188820"/>
          <a:ext cx="1333868" cy="64150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457200</xdr:colOff>
          <xdr:row>21</xdr:row>
          <xdr:rowOff>19050</xdr:rowOff>
        </xdr:from>
        <xdr:to>
          <xdr:col>3</xdr:col>
          <xdr:colOff>619125</xdr:colOff>
          <xdr:row>21</xdr:row>
          <xdr:rowOff>161925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457200</xdr:colOff>
          <xdr:row>22</xdr:row>
          <xdr:rowOff>9525</xdr:rowOff>
        </xdr:from>
        <xdr:to>
          <xdr:col>3</xdr:col>
          <xdr:colOff>657225</xdr:colOff>
          <xdr:row>23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295275</xdr:colOff>
          <xdr:row>21</xdr:row>
          <xdr:rowOff>9525</xdr:rowOff>
        </xdr:from>
        <xdr:to>
          <xdr:col>11</xdr:col>
          <xdr:colOff>495300</xdr:colOff>
          <xdr:row>22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295275</xdr:colOff>
          <xdr:row>21</xdr:row>
          <xdr:rowOff>219075</xdr:rowOff>
        </xdr:from>
        <xdr:to>
          <xdr:col>11</xdr:col>
          <xdr:colOff>495300</xdr:colOff>
          <xdr:row>23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training@rcoa.ac.uk" TargetMode="External"/><Relationship Id="rId7" Type="http://schemas.openxmlformats.org/officeDocument/2006/relationships/drawing" Target="../drawings/drawing1.xml"/><Relationship Id="rId12" Type="http://schemas.openxmlformats.org/officeDocument/2006/relationships/ctrlProp" Target="../ctrlProps/ctrlProp4.xml"/><Relationship Id="rId2" Type="http://schemas.openxmlformats.org/officeDocument/2006/relationships/hyperlink" Target="https://www.rcoa.ac.uk/training-time-calculation-cct-dates" TargetMode="External"/><Relationship Id="rId1" Type="http://schemas.openxmlformats.org/officeDocument/2006/relationships/hyperlink" Target="https://www.rcoa.ac.uk/training-programme-update-no-012022" TargetMode="External"/><Relationship Id="rId6" Type="http://schemas.openxmlformats.org/officeDocument/2006/relationships/printerSettings" Target="../printerSettings/printerSettings1.bin"/><Relationship Id="rId11" Type="http://schemas.openxmlformats.org/officeDocument/2006/relationships/ctrlProp" Target="../ctrlProps/ctrlProp3.xml"/><Relationship Id="rId5" Type="http://schemas.openxmlformats.org/officeDocument/2006/relationships/hyperlink" Target="mailto:training@rcoa.ac.uk?subject=CCT%20date%20calculator%20-%20" TargetMode="External"/><Relationship Id="rId10" Type="http://schemas.openxmlformats.org/officeDocument/2006/relationships/ctrlProp" Target="../ctrlProps/ctrlProp2.xml"/><Relationship Id="rId4" Type="http://schemas.openxmlformats.org/officeDocument/2006/relationships/hyperlink" Target="https://www.rcoa.ac.uk/cct-date-calculator" TargetMode="External"/><Relationship Id="rId9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204"/>
  <sheetViews>
    <sheetView tabSelected="1" zoomScale="70" zoomScaleNormal="70" workbookViewId="0">
      <pane xSplit="1" ySplit="10" topLeftCell="B37" activePane="bottomRight" state="frozen"/>
      <selection pane="topRight" activeCell="B1" sqref="B1"/>
      <selection pane="bottomLeft" activeCell="A11" sqref="A11"/>
      <selection pane="bottomRight" activeCell="D55" sqref="D55"/>
    </sheetView>
  </sheetViews>
  <sheetFormatPr defaultColWidth="9" defaultRowHeight="16.5" x14ac:dyDescent="0.3"/>
  <cols>
    <col min="1" max="1" width="18.25" style="24" customWidth="1"/>
    <col min="2" max="3" width="12.125" style="24" customWidth="1"/>
    <col min="4" max="4" width="15.625" style="24" customWidth="1"/>
    <col min="5" max="5" width="9.625" style="24" customWidth="1"/>
    <col min="6" max="6" width="12.75" style="24" customWidth="1"/>
    <col min="7" max="7" width="12" style="24" hidden="1" customWidth="1"/>
    <col min="8" max="8" width="11.75" style="24" hidden="1" customWidth="1"/>
    <col min="9" max="9" width="8.625" style="24" hidden="1" customWidth="1"/>
    <col min="10" max="10" width="13" style="24" hidden="1" customWidth="1"/>
    <col min="11" max="11" width="12.125" style="24" bestFit="1" customWidth="1"/>
    <col min="12" max="12" width="10.375" style="24" bestFit="1" customWidth="1"/>
    <col min="13" max="13" width="25.625" style="24" customWidth="1"/>
    <col min="14" max="14" width="6.875" style="24" customWidth="1"/>
    <col min="15" max="15" width="17.875" style="24" customWidth="1"/>
    <col min="16" max="16" width="19.375" style="24" customWidth="1"/>
    <col min="17" max="17" width="9" style="25"/>
    <col min="18" max="18" width="16" style="25" customWidth="1"/>
    <col min="19" max="19" width="9" style="25"/>
    <col min="20" max="20" width="10.875" style="25" bestFit="1" customWidth="1"/>
    <col min="21" max="21" width="10.625" style="25" bestFit="1" customWidth="1"/>
    <col min="22" max="22" width="10.875" style="25" bestFit="1" customWidth="1"/>
    <col min="23" max="52" width="9" style="25"/>
    <col min="53" max="16384" width="9" style="24"/>
  </cols>
  <sheetData>
    <row r="1" spans="1:52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52" ht="32.25" x14ac:dyDescent="0.4">
      <c r="A2" s="1"/>
      <c r="B2" s="1"/>
      <c r="C2" s="1"/>
      <c r="D2" s="3" t="s">
        <v>0</v>
      </c>
      <c r="E2" s="1"/>
      <c r="F2" s="1"/>
      <c r="G2" s="1"/>
      <c r="H2" s="1"/>
      <c r="I2" s="1"/>
      <c r="J2" s="1"/>
      <c r="K2" s="1"/>
      <c r="L2" s="46"/>
      <c r="M2" s="46"/>
      <c r="N2" s="51" t="s">
        <v>1</v>
      </c>
      <c r="O2" s="50"/>
      <c r="P2" s="46"/>
    </row>
    <row r="3" spans="1:52" x14ac:dyDescent="0.3">
      <c r="A3" s="1"/>
      <c r="B3" s="1"/>
      <c r="C3" s="1"/>
      <c r="D3" s="53" t="s">
        <v>91</v>
      </c>
      <c r="E3" s="46"/>
      <c r="F3" s="46"/>
      <c r="G3" s="1"/>
      <c r="H3" s="1"/>
      <c r="I3" s="1"/>
      <c r="J3" s="1"/>
      <c r="K3" s="1"/>
      <c r="L3" s="1"/>
      <c r="M3" s="46"/>
      <c r="N3" s="71" t="s">
        <v>2</v>
      </c>
      <c r="O3" s="71"/>
      <c r="P3" s="46"/>
    </row>
    <row r="4" spans="1:52" x14ac:dyDescent="0.3">
      <c r="A4" s="1"/>
      <c r="B4" s="1"/>
      <c r="C4" s="1"/>
      <c r="D4" s="72" t="s">
        <v>99</v>
      </c>
      <c r="E4" s="72"/>
      <c r="F4" s="72"/>
      <c r="G4" s="72"/>
      <c r="H4" s="72"/>
      <c r="I4" s="72"/>
      <c r="J4" s="72"/>
      <c r="K4" s="72"/>
      <c r="L4" s="1"/>
      <c r="M4" s="46"/>
      <c r="N4" s="46" t="s">
        <v>102</v>
      </c>
      <c r="O4" s="50" t="s">
        <v>103</v>
      </c>
      <c r="P4" s="46"/>
    </row>
    <row r="5" spans="1:52" x14ac:dyDescent="0.3">
      <c r="A5" s="1"/>
      <c r="C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52" ht="17.25" x14ac:dyDescent="0.3">
      <c r="A6" s="4" t="s">
        <v>88</v>
      </c>
      <c r="B6" s="74"/>
      <c r="C6" s="74"/>
      <c r="D6" s="74"/>
      <c r="E6" s="5"/>
      <c r="F6" s="6" t="s">
        <v>86</v>
      </c>
      <c r="G6"/>
      <c r="H6"/>
      <c r="I6"/>
      <c r="J6"/>
      <c r="K6" s="28"/>
      <c r="L6"/>
      <c r="P6" s="52"/>
      <c r="Q6" s="58"/>
    </row>
    <row r="7" spans="1:52" ht="17.25" x14ac:dyDescent="0.3">
      <c r="A7" s="4" t="s">
        <v>89</v>
      </c>
      <c r="B7" s="74"/>
      <c r="C7" s="74"/>
      <c r="D7" s="74"/>
      <c r="E7" s="5"/>
      <c r="F7" s="6" t="s">
        <v>87</v>
      </c>
      <c r="G7"/>
      <c r="H7"/>
      <c r="I7"/>
      <c r="J7"/>
      <c r="K7" s="29"/>
      <c r="L7"/>
      <c r="P7" s="52"/>
      <c r="Q7" s="58"/>
    </row>
    <row r="8" spans="1:52" ht="17.25" x14ac:dyDescent="0.3">
      <c r="A8" s="4" t="s">
        <v>90</v>
      </c>
      <c r="B8" s="74"/>
      <c r="C8" s="74"/>
      <c r="D8" s="74"/>
      <c r="E8" s="5"/>
      <c r="F8" s="5"/>
      <c r="G8"/>
      <c r="H8"/>
      <c r="I8"/>
      <c r="J8"/>
      <c r="K8"/>
      <c r="L8"/>
      <c r="M8"/>
      <c r="N8"/>
      <c r="O8"/>
      <c r="P8"/>
    </row>
    <row r="9" spans="1:52" x14ac:dyDescent="0.3">
      <c r="A9" s="5"/>
      <c r="B9" s="5"/>
      <c r="C9" s="5"/>
      <c r="D9" s="5"/>
      <c r="E9" s="5"/>
      <c r="F9" s="5"/>
      <c r="G9"/>
      <c r="H9"/>
      <c r="I9"/>
      <c r="J9"/>
      <c r="K9"/>
      <c r="L9"/>
      <c r="M9"/>
      <c r="N9"/>
      <c r="O9"/>
      <c r="P9"/>
    </row>
    <row r="10" spans="1:52" s="26" customFormat="1" ht="47.25" thickBot="1" x14ac:dyDescent="0.35">
      <c r="A10" s="7"/>
      <c r="B10" s="8" t="s">
        <v>3</v>
      </c>
      <c r="C10" s="8" t="s">
        <v>4</v>
      </c>
      <c r="D10" s="8" t="s">
        <v>5</v>
      </c>
      <c r="E10" s="8" t="s">
        <v>6</v>
      </c>
      <c r="F10" s="8" t="s">
        <v>7</v>
      </c>
      <c r="G10" s="9" t="s">
        <v>8</v>
      </c>
      <c r="H10" s="9" t="s">
        <v>9</v>
      </c>
      <c r="I10" s="9" t="s">
        <v>10</v>
      </c>
      <c r="J10" s="9" t="s">
        <v>11</v>
      </c>
      <c r="K10" s="8" t="s">
        <v>12</v>
      </c>
      <c r="L10" s="8" t="s">
        <v>13</v>
      </c>
      <c r="M10" s="8" t="s">
        <v>14</v>
      </c>
      <c r="N10" s="10"/>
      <c r="O10" s="10"/>
      <c r="P10" s="10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</row>
    <row r="11" spans="1:52" ht="16.5" customHeight="1" x14ac:dyDescent="0.3">
      <c r="A11" s="80" t="s">
        <v>15</v>
      </c>
      <c r="B11" s="30"/>
      <c r="C11" s="30"/>
      <c r="D11" s="31"/>
      <c r="E11" s="32"/>
      <c r="F11" s="33"/>
      <c r="G11" s="11" t="str" cm="1">
        <f t="array" ref="G11">IF(F11="",IF(SUMPRODUCT(--ISNUMBER(SEARCH($P$11:$P$15,D11)))&gt;0,ROUNDUP((C11-B11)*IF(ISNUMBER(E11),E11,1),0),""),F11*(365/12))</f>
        <v/>
      </c>
      <c r="H11" s="11">
        <f>SUM($G$11:$G11)</f>
        <v>0</v>
      </c>
      <c r="I11" s="11">
        <f>C11-B11</f>
        <v>0</v>
      </c>
      <c r="J11" s="11"/>
      <c r="K11" s="65" t="str">
        <f>IF(ISERROR(G11/(365/12)),"",G11/(365/12))</f>
        <v/>
      </c>
      <c r="L11" s="65" t="str">
        <f>IFERROR(IF(ISBLANK(B11),"",IF(C11-B11=G11,"",(C11-B11)/(365/12))),"")</f>
        <v/>
      </c>
      <c r="M11" s="42"/>
      <c r="N11"/>
      <c r="O11" s="77" t="s">
        <v>97</v>
      </c>
      <c r="P11" s="12" t="s">
        <v>94</v>
      </c>
    </row>
    <row r="12" spans="1:52" ht="17.25" thickBot="1" x14ac:dyDescent="0.35">
      <c r="A12" s="81"/>
      <c r="B12" s="34"/>
      <c r="C12" s="34"/>
      <c r="D12" s="35"/>
      <c r="E12" s="36"/>
      <c r="F12" s="37"/>
      <c r="G12" s="13" t="str" cm="1">
        <f t="array" ref="G12">IF(F12="",IF(SUMPRODUCT(--ISNUMBER(SEARCH($P$11:$P$15,D12)))&gt;0,ROUNDUP((C12-B12)*IF(ISNUMBER(E12),E12,1),0),""),F12*(365/12))</f>
        <v/>
      </c>
      <c r="H12" s="13">
        <f>SUM($G$11:$G12)</f>
        <v>0</v>
      </c>
      <c r="I12" s="13">
        <f t="shared" ref="I12:I20" si="0">C12-B12</f>
        <v>0</v>
      </c>
      <c r="J12" s="13"/>
      <c r="K12" s="66" t="str">
        <f t="shared" ref="K12:K20" si="1">IF(ISERROR(G12/(365/12)),"",G12/(365/12))</f>
        <v/>
      </c>
      <c r="L12" s="66" t="str">
        <f t="shared" ref="L12:L20" si="2">IFERROR(IF(ISBLANK(B12),"",IF(C12-B12=G12,"",(C12-B12)/(365/12))),"")</f>
        <v/>
      </c>
      <c r="M12" s="43"/>
      <c r="N12"/>
      <c r="O12" s="78"/>
      <c r="P12" s="14" t="s">
        <v>93</v>
      </c>
    </row>
    <row r="13" spans="1:52" ht="17.25" thickBot="1" x14ac:dyDescent="0.35">
      <c r="A13" s="82"/>
      <c r="B13" s="38"/>
      <c r="C13" s="38"/>
      <c r="D13" s="39"/>
      <c r="E13" s="40"/>
      <c r="F13" s="41"/>
      <c r="G13" s="15" t="str" cm="1">
        <f t="array" ref="G13">IF(F13="",IF(SUMPRODUCT(--ISNUMBER(SEARCH($P$11:$P$15,D13)))&gt;0,ROUNDUP((C13-B13)*IF(ISNUMBER(E13),E13,1),0),""),F13*(365/12))</f>
        <v/>
      </c>
      <c r="H13" s="15">
        <f>SUM($G$11:$G13)</f>
        <v>0</v>
      </c>
      <c r="I13" s="15">
        <f t="shared" si="0"/>
        <v>0</v>
      </c>
      <c r="J13" s="15"/>
      <c r="K13" s="67" t="str">
        <f t="shared" si="1"/>
        <v/>
      </c>
      <c r="L13" s="67" t="str">
        <f t="shared" si="2"/>
        <v/>
      </c>
      <c r="M13" s="44"/>
      <c r="N13"/>
      <c r="O13" s="77" t="s">
        <v>98</v>
      </c>
      <c r="P13" s="12" t="s">
        <v>17</v>
      </c>
    </row>
    <row r="14" spans="1:52" x14ac:dyDescent="0.3">
      <c r="A14" s="80" t="s">
        <v>18</v>
      </c>
      <c r="B14" s="30"/>
      <c r="C14" s="30"/>
      <c r="D14" s="31"/>
      <c r="E14" s="32"/>
      <c r="F14" s="33"/>
      <c r="G14" s="11" t="str" cm="1">
        <f t="array" ref="G14">IF(F14="",IF(SUMPRODUCT(--ISNUMBER(SEARCH($P$11:$P$15,D14)))&gt;0,ROUNDUP((C14-B14)*IF(ISNUMBER(E14),E14,1),0),""),F14*(365/12))</f>
        <v/>
      </c>
      <c r="H14" s="11">
        <f>SUM($G$11:$G14)</f>
        <v>0</v>
      </c>
      <c r="I14" s="11">
        <f t="shared" si="0"/>
        <v>0</v>
      </c>
      <c r="J14" s="11"/>
      <c r="K14" s="65" t="str">
        <f t="shared" si="1"/>
        <v/>
      </c>
      <c r="L14" s="65" t="str">
        <f t="shared" si="2"/>
        <v/>
      </c>
      <c r="M14" s="42"/>
      <c r="N14"/>
      <c r="O14" s="78"/>
      <c r="P14" s="14" t="s">
        <v>19</v>
      </c>
    </row>
    <row r="15" spans="1:52" ht="17.25" thickBot="1" x14ac:dyDescent="0.35">
      <c r="A15" s="83"/>
      <c r="B15" s="34"/>
      <c r="C15" s="34"/>
      <c r="D15" s="35"/>
      <c r="E15" s="36"/>
      <c r="F15" s="37"/>
      <c r="G15" s="13" t="str" cm="1">
        <f t="array" ref="G15">IF(F15="",IF(SUMPRODUCT(--ISNUMBER(SEARCH($P$11:$P$15,D15)))&gt;0,ROUNDUP((C15-B15)*IF(ISNUMBER(E15),E15,1),0),""),F15*(365/12))</f>
        <v/>
      </c>
      <c r="H15" s="13">
        <f>SUM($G$11:$G15)</f>
        <v>0</v>
      </c>
      <c r="I15" s="13">
        <f t="shared" si="0"/>
        <v>0</v>
      </c>
      <c r="J15" s="13"/>
      <c r="K15" s="66" t="str">
        <f t="shared" si="1"/>
        <v/>
      </c>
      <c r="L15" s="66" t="str">
        <f t="shared" si="2"/>
        <v/>
      </c>
      <c r="M15" s="43"/>
      <c r="N15"/>
      <c r="O15" s="79"/>
      <c r="P15" s="16" t="s">
        <v>16</v>
      </c>
    </row>
    <row r="16" spans="1:52" ht="17.25" customHeight="1" thickBot="1" x14ac:dyDescent="0.35">
      <c r="A16" s="84"/>
      <c r="B16" s="38"/>
      <c r="C16" s="38"/>
      <c r="D16" s="39"/>
      <c r="E16" s="40"/>
      <c r="F16" s="41"/>
      <c r="G16" s="15" t="str" cm="1">
        <f t="array" ref="G16">IF(F16="",IF(SUMPRODUCT(--ISNUMBER(SEARCH($P$11:$P$15,D16)))&gt;0,ROUNDUP((C16-B16)*IF(ISNUMBER(E16),E16,1),0),""),F16*(365/12))</f>
        <v/>
      </c>
      <c r="H16" s="15">
        <f>SUM($G$11:$G16)</f>
        <v>0</v>
      </c>
      <c r="I16" s="15">
        <f t="shared" si="0"/>
        <v>0</v>
      </c>
      <c r="J16" s="15"/>
      <c r="K16" s="67" t="str">
        <f t="shared" si="1"/>
        <v/>
      </c>
      <c r="L16" s="67" t="str">
        <f t="shared" si="2"/>
        <v/>
      </c>
      <c r="M16" s="44"/>
      <c r="N16"/>
      <c r="O16" s="77" t="s">
        <v>20</v>
      </c>
      <c r="P16" s="14" t="s">
        <v>21</v>
      </c>
    </row>
    <row r="17" spans="1:28" x14ac:dyDescent="0.3">
      <c r="A17" s="83" t="s">
        <v>22</v>
      </c>
      <c r="B17" s="34"/>
      <c r="C17" s="34"/>
      <c r="D17" s="35"/>
      <c r="E17" s="36"/>
      <c r="F17" s="37"/>
      <c r="G17" s="13" t="str" cm="1">
        <f t="array" ref="G17">IF(F17="",IF(SUMPRODUCT(--ISNUMBER(SEARCH($P$11:$P$15,D17)))&gt;0,ROUNDUP((C17-B17)*IF(ISNUMBER(E17),E17,1),0),""),F17*(365/12))</f>
        <v/>
      </c>
      <c r="H17" s="13">
        <f>SUM($G$11:$G17)</f>
        <v>0</v>
      </c>
      <c r="I17" s="13">
        <f t="shared" si="0"/>
        <v>0</v>
      </c>
      <c r="J17" s="13"/>
      <c r="K17" s="66" t="str">
        <f t="shared" si="1"/>
        <v/>
      </c>
      <c r="L17" s="66" t="str">
        <f t="shared" si="2"/>
        <v/>
      </c>
      <c r="M17" s="43"/>
      <c r="N17"/>
      <c r="O17" s="78"/>
      <c r="P17" s="14" t="s">
        <v>23</v>
      </c>
    </row>
    <row r="18" spans="1:28" x14ac:dyDescent="0.3">
      <c r="A18" s="83"/>
      <c r="B18" s="34"/>
      <c r="C18" s="34"/>
      <c r="D18" s="35"/>
      <c r="E18" s="36"/>
      <c r="F18" s="37"/>
      <c r="G18" s="13" t="str" cm="1">
        <f t="array" ref="G18">IF(F18="",IF(SUMPRODUCT(--ISNUMBER(SEARCH($P$11:$P$15,D18)))&gt;0,ROUNDUP((C18-B18)*IF(ISNUMBER(E18),E18,1),0),""),F18*(365/12))</f>
        <v/>
      </c>
      <c r="H18" s="13">
        <f>SUM($G$11:$G18)</f>
        <v>0</v>
      </c>
      <c r="I18" s="13">
        <f t="shared" si="0"/>
        <v>0</v>
      </c>
      <c r="J18" s="13"/>
      <c r="K18" s="66" t="str">
        <f t="shared" si="1"/>
        <v/>
      </c>
      <c r="L18" s="66" t="str">
        <f t="shared" si="2"/>
        <v/>
      </c>
      <c r="M18" s="43"/>
      <c r="N18"/>
      <c r="O18" s="78"/>
      <c r="P18" s="14" t="s">
        <v>24</v>
      </c>
    </row>
    <row r="19" spans="1:28" x14ac:dyDescent="0.3">
      <c r="A19" s="83"/>
      <c r="B19" s="34"/>
      <c r="C19" s="34"/>
      <c r="D19" s="35"/>
      <c r="E19" s="36"/>
      <c r="F19" s="37"/>
      <c r="G19" s="13" t="str" cm="1">
        <f t="array" ref="G19">IF(F19="",IF(SUMPRODUCT(--ISNUMBER(SEARCH($P$11:$P$15,D19)))&gt;0,ROUNDUP((C19-B19)*IF(ISNUMBER(E19),E19,1),0),""),F19*(365/12))</f>
        <v/>
      </c>
      <c r="H19" s="13">
        <f>SUM($G$11:$G19)</f>
        <v>0</v>
      </c>
      <c r="I19" s="13">
        <f t="shared" si="0"/>
        <v>0</v>
      </c>
      <c r="J19" s="13"/>
      <c r="K19" s="66" t="str">
        <f t="shared" si="1"/>
        <v/>
      </c>
      <c r="L19" s="66" t="str">
        <f t="shared" si="2"/>
        <v/>
      </c>
      <c r="M19" s="43"/>
      <c r="N19"/>
      <c r="O19" s="78"/>
      <c r="P19" s="14" t="s">
        <v>92</v>
      </c>
    </row>
    <row r="20" spans="1:28" ht="17.25" thickBot="1" x14ac:dyDescent="0.35">
      <c r="A20" s="84"/>
      <c r="B20" s="38"/>
      <c r="C20" s="38"/>
      <c r="D20" s="39"/>
      <c r="E20" s="40"/>
      <c r="F20" s="41"/>
      <c r="G20" s="15" t="str" cm="1">
        <f t="array" ref="G20">IF(F20="",IF(SUMPRODUCT(--ISNUMBER(SEARCH($P$11:$P$15,D20)))&gt;0,ROUNDUP((C20-B20)*IF(ISNUMBER(E20),E20,1),0),""),F20*(365/12))</f>
        <v/>
      </c>
      <c r="H20" s="15">
        <f>SUM($G$11:$G20)</f>
        <v>0</v>
      </c>
      <c r="I20" s="15">
        <f t="shared" si="0"/>
        <v>0</v>
      </c>
      <c r="J20" s="15"/>
      <c r="K20" s="67" t="str">
        <f t="shared" si="1"/>
        <v/>
      </c>
      <c r="L20" s="67" t="str">
        <f t="shared" si="2"/>
        <v/>
      </c>
      <c r="M20" s="44"/>
      <c r="N20"/>
      <c r="O20" s="78"/>
      <c r="P20" s="14" t="s">
        <v>25</v>
      </c>
    </row>
    <row r="21" spans="1:28" ht="17.25" thickBot="1" x14ac:dyDescent="0.35">
      <c r="A21" s="5"/>
      <c r="B21" s="5"/>
      <c r="C21" s="5"/>
      <c r="D21" s="5"/>
      <c r="E21" s="5"/>
      <c r="F21" s="5"/>
      <c r="G21" s="2"/>
      <c r="H21" s="2"/>
      <c r="I21" s="2"/>
      <c r="J21" s="2"/>
      <c r="K21"/>
      <c r="L21"/>
      <c r="M21"/>
      <c r="N21"/>
      <c r="O21" s="78"/>
      <c r="P21" s="14" t="s">
        <v>26</v>
      </c>
    </row>
    <row r="22" spans="1:28" ht="17.25" thickBot="1" x14ac:dyDescent="0.35">
      <c r="A22"/>
      <c r="B22" s="75" t="s">
        <v>27</v>
      </c>
      <c r="C22" s="76"/>
      <c r="D22" s="17"/>
      <c r="E22"/>
      <c r="F22" s="75" t="s">
        <v>28</v>
      </c>
      <c r="G22" s="76"/>
      <c r="H22" s="76"/>
      <c r="I22" s="76"/>
      <c r="J22" s="76"/>
      <c r="K22" s="76"/>
      <c r="L22" s="18"/>
      <c r="M22"/>
      <c r="N22"/>
      <c r="O22" s="78"/>
      <c r="P22" s="14" t="s">
        <v>29</v>
      </c>
    </row>
    <row r="23" spans="1:28" ht="17.25" thickBot="1" x14ac:dyDescent="0.35">
      <c r="A23"/>
      <c r="B23" s="75" t="s">
        <v>30</v>
      </c>
      <c r="C23" s="76"/>
      <c r="D23" s="17"/>
      <c r="E23"/>
      <c r="F23" s="75" t="s">
        <v>31</v>
      </c>
      <c r="G23" s="76"/>
      <c r="H23" s="76"/>
      <c r="I23" s="76"/>
      <c r="J23" s="76"/>
      <c r="K23" s="76"/>
      <c r="L23" s="18"/>
      <c r="M23"/>
      <c r="N23"/>
      <c r="O23" s="79"/>
      <c r="P23" s="16" t="s">
        <v>32</v>
      </c>
    </row>
    <row r="24" spans="1:28" ht="18" thickBot="1" x14ac:dyDescent="0.35">
      <c r="A24" s="5"/>
      <c r="B24" s="5"/>
      <c r="C24" s="5"/>
      <c r="D24" s="5"/>
      <c r="E24" s="5"/>
      <c r="F24" s="5"/>
      <c r="G24" s="2"/>
      <c r="H24" s="2"/>
      <c r="I24" s="2"/>
      <c r="J24" s="2"/>
      <c r="K24"/>
      <c r="L24"/>
      <c r="M24"/>
      <c r="N24"/>
      <c r="P24" s="47"/>
    </row>
    <row r="25" spans="1:28" ht="72" thickBot="1" x14ac:dyDescent="0.35">
      <c r="A25" s="48" t="s">
        <v>95</v>
      </c>
      <c r="B25" s="57"/>
      <c r="C25" s="19" t="s">
        <v>33</v>
      </c>
      <c r="D25"/>
      <c r="E25"/>
      <c r="F25"/>
      <c r="G25" s="2"/>
      <c r="H25" s="2"/>
      <c r="I25" s="2"/>
      <c r="J25" s="2"/>
      <c r="K25"/>
      <c r="L25"/>
      <c r="M25"/>
      <c r="N25"/>
    </row>
    <row r="26" spans="1:28" ht="35.25" thickBot="1" x14ac:dyDescent="0.35">
      <c r="A26" s="49" t="s">
        <v>34</v>
      </c>
      <c r="B26" s="57"/>
      <c r="C26" s="19" t="s">
        <v>33</v>
      </c>
      <c r="D26"/>
      <c r="E26"/>
      <c r="F26"/>
      <c r="G26" s="2"/>
      <c r="H26" s="2"/>
      <c r="I26" s="2"/>
      <c r="J26" s="2"/>
      <c r="K26"/>
      <c r="L26"/>
      <c r="M26"/>
      <c r="N26"/>
      <c r="O26"/>
      <c r="P26"/>
    </row>
    <row r="27" spans="1:28" ht="35.25" thickBot="1" x14ac:dyDescent="0.35">
      <c r="A27" s="20" t="s">
        <v>101</v>
      </c>
      <c r="B27" s="56"/>
      <c r="C27" s="21" t="s">
        <v>33</v>
      </c>
      <c r="D27"/>
      <c r="E27"/>
      <c r="F27"/>
      <c r="G27" s="2"/>
      <c r="H27" s="2"/>
      <c r="I27" s="2"/>
      <c r="J27" s="2"/>
      <c r="K27"/>
      <c r="L27"/>
      <c r="M27"/>
      <c r="N27"/>
      <c r="O27"/>
      <c r="P27"/>
    </row>
    <row r="28" spans="1:28" ht="17.25" thickBot="1" x14ac:dyDescent="0.35">
      <c r="A28"/>
      <c r="B28"/>
      <c r="C28"/>
      <c r="D28"/>
      <c r="E28"/>
      <c r="F28"/>
      <c r="G28" s="2"/>
      <c r="H28" s="2"/>
      <c r="I28" s="2"/>
      <c r="J28" s="2"/>
      <c r="K28"/>
      <c r="L28"/>
      <c r="M28"/>
      <c r="N28"/>
      <c r="O28"/>
      <c r="P28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</row>
    <row r="29" spans="1:28" x14ac:dyDescent="0.3">
      <c r="A29" s="45" t="s">
        <v>35</v>
      </c>
      <c r="B29" s="30"/>
      <c r="C29" s="30"/>
      <c r="D29" s="31"/>
      <c r="E29" s="32"/>
      <c r="F29" s="33"/>
      <c r="G29" s="11" t="str" cm="1">
        <f t="array" ref="G29">IF(C29="End",ROUND((4*365)+(B$27*(365/12))-(SUM($B$25:$B$26)*(365/12)),0)-H28,IF(F29="",IF(SUMPRODUCT(--ISNUMBER(SEARCH($P$11:$P$15,D29)))&gt;0,ROUNDUP((C29-B29)*IF(ISNUMBER(E29),E29,1),0),""),ROUND(F29*(365/12),0)))</f>
        <v/>
      </c>
      <c r="H29" s="11" t="str">
        <f>IF(ISBLANK(C29),IF(C29="End",ROUND((4*365)+(B$27*(365/12))-(SUM($B$25:$B$26)*(365/12)),0),""),SUM($G29:$G$29))</f>
        <v/>
      </c>
      <c r="I29" s="11" t="str">
        <f>IF(ISNUMBER(J29),J29,"")</f>
        <v/>
      </c>
      <c r="J29" s="11" t="str">
        <f>IF(COUNT(B29:C29)=2,C29-$B$29,IF(C29="End",ROUNDUP(G29/IF(ISNUMBER(E29),E29,1),0)+J28,""))</f>
        <v/>
      </c>
      <c r="K29" s="65" t="str">
        <f>IF(ISERROR(G29/(365/12)),"",G29/(365/12))</f>
        <v/>
      </c>
      <c r="L29" s="65" t="str">
        <f>IF(ISERROR(IF(ISNUMBER(C29),IF(C29-B29=G29,K29,(C29-B29)/(365/12)),IF(C29="","",I29/(365/12)))),"",IF(ISNUMBER(C29),IF(C29-B29=G29,K29,(C29-B29)/(365/12)),IF(C29="","",I29/(365/12))))</f>
        <v/>
      </c>
      <c r="M29" s="42"/>
      <c r="N29"/>
      <c r="O29"/>
      <c r="P29"/>
      <c r="Q29" s="59" t="e">
        <f>YEAR(D53)</f>
        <v>#VALUE!</v>
      </c>
      <c r="R29" s="60" t="e">
        <f>"01/08/"&amp;Q29</f>
        <v>#VALUE!</v>
      </c>
      <c r="S29" s="61" t="e">
        <f t="shared" ref="S29:S48" si="3">WEEKDAY(R29,2)</f>
        <v>#VALUE!</v>
      </c>
      <c r="T29" s="62" t="e">
        <f t="shared" ref="T29:T48" si="4">IF(S29=3,R29-1,"")</f>
        <v>#VALUE!</v>
      </c>
      <c r="U29" s="62" t="e">
        <f t="shared" ref="U29:U43" si="5">IF(T29="","",$D$53)</f>
        <v>#VALUE!</v>
      </c>
      <c r="V29" s="59" t="s">
        <v>36</v>
      </c>
      <c r="W29" s="59"/>
      <c r="X29" s="59"/>
      <c r="Y29" s="59"/>
      <c r="Z29" s="63" t="s">
        <v>37</v>
      </c>
      <c r="AA29" s="63">
        <v>1</v>
      </c>
      <c r="AB29" s="63" t="s">
        <v>38</v>
      </c>
    </row>
    <row r="30" spans="1:28" x14ac:dyDescent="0.3">
      <c r="A30" s="54"/>
      <c r="B30" s="69" t="str">
        <f t="shared" ref="B30:B48" si="6">IF(ISERROR(C29+1),"",IF(C29+1=1,"",C29+1))</f>
        <v/>
      </c>
      <c r="C30" s="34"/>
      <c r="D30" s="35"/>
      <c r="E30" s="36"/>
      <c r="F30" s="37"/>
      <c r="G30" s="13" t="str" cm="1">
        <f t="array" ref="G30">IF(C30="End",ROUND((4*365)+(B$27*(365/12))-(SUM($B$25:$B$26)*(365/12)),0)-H29,IF(F30="",IF(SUMPRODUCT(--ISNUMBER(SEARCH($P$11:$P$15,D30)))&gt;0,ROUNDUP((C30-B30)*IF(ISNUMBER(E30),E30,1),0),""),ROUND(F30*(365/12),0)))</f>
        <v/>
      </c>
      <c r="H30" s="13" t="str">
        <f>IF(ISBLANK(C30),IF(C30="End",ROUND((4*365)+(B$27*(365/12))-(SUM($B$25:$B$26)*(365/12)),0),""),SUM($G$29:$G30))</f>
        <v/>
      </c>
      <c r="I30" s="13" t="str">
        <f t="shared" ref="I30:I42" si="7">IF(ISNUMBER(J30),J30-J29,"")</f>
        <v/>
      </c>
      <c r="J30" s="13" t="str">
        <f t="shared" ref="J30:J48" si="8">IF(COUNT(B30:C30)=2,C30-$B$29,IF(C30="End",ROUNDUP(G30/IF(ISNUMBER(E30),E30,1),0)+J29,""))</f>
        <v/>
      </c>
      <c r="K30" s="66" t="str">
        <f t="shared" ref="K30:K48" si="9">IF(ISERROR(G30/(365/12)),"",G30/(365/12))</f>
        <v/>
      </c>
      <c r="L30" s="66" t="str">
        <f t="shared" ref="L30:L48" si="10">IF(ISERROR(IF(ISNUMBER(C30),IF(C30-B30=G30,K30,(C30-B30)/(365/12)),IF(C30="","",I30/(365/12)))),"",IF(ISNUMBER(C30),IF(C30-B30=G30,K30,(C30-B30)/(365/12)),IF(C30="","",I30/(365/12))))</f>
        <v/>
      </c>
      <c r="M30" s="43"/>
      <c r="N30"/>
      <c r="O30"/>
      <c r="P30"/>
      <c r="Q30" s="59"/>
      <c r="R30" s="64" t="e">
        <f>R29+1</f>
        <v>#VALUE!</v>
      </c>
      <c r="S30" s="61" t="e">
        <f t="shared" si="3"/>
        <v>#VALUE!</v>
      </c>
      <c r="T30" s="62" t="e">
        <f t="shared" si="4"/>
        <v>#VALUE!</v>
      </c>
      <c r="U30" s="62" t="e">
        <f t="shared" si="5"/>
        <v>#VALUE!</v>
      </c>
      <c r="V30" s="62" t="e">
        <f>MAX(T29:T36)-7</f>
        <v>#VALUE!</v>
      </c>
      <c r="W30" s="59"/>
      <c r="X30" s="59"/>
      <c r="Y30" s="59"/>
      <c r="Z30" s="63" t="s">
        <v>39</v>
      </c>
      <c r="AA30" s="63">
        <v>2</v>
      </c>
      <c r="AB30" s="63" t="s">
        <v>40</v>
      </c>
    </row>
    <row r="31" spans="1:28" x14ac:dyDescent="0.3">
      <c r="A31" s="54"/>
      <c r="B31" s="69" t="str">
        <f t="shared" si="6"/>
        <v/>
      </c>
      <c r="C31" s="34"/>
      <c r="D31" s="35"/>
      <c r="E31" s="36"/>
      <c r="F31" s="37"/>
      <c r="G31" s="13" t="str" cm="1">
        <f t="array" ref="G31">IF(C31="End",ROUND((4*365)+(B$27*(365/12))-(SUM($B$25:$B$26)*(365/12)),0)-H30,IF(F31="",IF(SUMPRODUCT(--ISNUMBER(SEARCH($P$11:$P$15,D31)))&gt;0,ROUNDUP((C31-B31)*IF(ISNUMBER(E31),E31,1),0),""),ROUND(F31*(365/12),0)))</f>
        <v/>
      </c>
      <c r="H31" s="13" t="str">
        <f>IF(ISBLANK(C31),IF(C31="End",ROUND((4*365)+(B$27*(365/12))-(SUM($B$25:$B$26)*(365/12)),0),""),SUM($G$29:$G31))</f>
        <v/>
      </c>
      <c r="I31" s="13" t="str">
        <f t="shared" si="7"/>
        <v/>
      </c>
      <c r="J31" s="13" t="str">
        <f t="shared" si="8"/>
        <v/>
      </c>
      <c r="K31" s="66" t="str">
        <f t="shared" si="9"/>
        <v/>
      </c>
      <c r="L31" s="66" t="str">
        <f t="shared" si="10"/>
        <v/>
      </c>
      <c r="M31" s="43"/>
      <c r="N31"/>
      <c r="O31"/>
      <c r="P31"/>
      <c r="Q31" s="59"/>
      <c r="R31" s="64" t="e">
        <f t="shared" ref="R31:R36" si="11">R30+1</f>
        <v>#VALUE!</v>
      </c>
      <c r="S31" s="61" t="e">
        <f t="shared" si="3"/>
        <v>#VALUE!</v>
      </c>
      <c r="T31" s="62" t="e">
        <f t="shared" si="4"/>
        <v>#VALUE!</v>
      </c>
      <c r="U31" s="62" t="e">
        <f t="shared" si="5"/>
        <v>#VALUE!</v>
      </c>
      <c r="V31" s="62" t="e">
        <f>MAX(T29:T36)+7</f>
        <v>#VALUE!</v>
      </c>
      <c r="W31" s="59"/>
      <c r="X31" s="59"/>
      <c r="Y31" s="59"/>
      <c r="Z31" s="63" t="s">
        <v>41</v>
      </c>
      <c r="AA31" s="63">
        <v>3</v>
      </c>
      <c r="AB31" s="63" t="s">
        <v>42</v>
      </c>
    </row>
    <row r="32" spans="1:28" x14ac:dyDescent="0.3">
      <c r="A32" s="54"/>
      <c r="B32" s="69" t="str">
        <f t="shared" si="6"/>
        <v/>
      </c>
      <c r="C32" s="34"/>
      <c r="D32" s="35"/>
      <c r="E32" s="36"/>
      <c r="F32" s="37"/>
      <c r="G32" s="13" t="str" cm="1">
        <f t="array" ref="G32">IF(C32="End",ROUND((4*365)+(B$27*(365/12))-(SUM($B$25:$B$26)*(365/12)),0)-H31,IF(F32="",IF(SUMPRODUCT(--ISNUMBER(SEARCH($P$11:$P$15,D32)))&gt;0,ROUNDUP((C32-B32)*IF(ISNUMBER(E32),E32,1),0),""),ROUND(F32*(365/12),0)))</f>
        <v/>
      </c>
      <c r="H32" s="13" t="str">
        <f>IF(ISBLANK(C32),IF(C32="End",ROUND((4*365)+(B$27*(365/12))-(SUM($B$25:$B$26)*(365/12)),0),""),SUM($G$29:$G32))</f>
        <v/>
      </c>
      <c r="I32" s="13" t="str">
        <f t="shared" si="7"/>
        <v/>
      </c>
      <c r="J32" s="13" t="str">
        <f t="shared" si="8"/>
        <v/>
      </c>
      <c r="K32" s="66" t="str">
        <f t="shared" si="9"/>
        <v/>
      </c>
      <c r="L32" s="66" t="str">
        <f t="shared" si="10"/>
        <v/>
      </c>
      <c r="M32" s="43"/>
      <c r="N32"/>
      <c r="O32"/>
      <c r="P32"/>
      <c r="Q32" s="59"/>
      <c r="R32" s="64" t="e">
        <f t="shared" si="11"/>
        <v>#VALUE!</v>
      </c>
      <c r="S32" s="61" t="e">
        <f t="shared" si="3"/>
        <v>#VALUE!</v>
      </c>
      <c r="T32" s="62" t="e">
        <f t="shared" si="4"/>
        <v>#VALUE!</v>
      </c>
      <c r="U32" s="62" t="e">
        <f>IF(T32="","",$D$53)</f>
        <v>#VALUE!</v>
      </c>
      <c r="V32" s="59" t="s">
        <v>43</v>
      </c>
      <c r="W32" s="59"/>
      <c r="X32" s="59"/>
      <c r="Y32" s="59"/>
      <c r="Z32" s="63" t="s">
        <v>44</v>
      </c>
      <c r="AA32" s="63">
        <v>4</v>
      </c>
      <c r="AB32" s="63" t="s">
        <v>45</v>
      </c>
    </row>
    <row r="33" spans="1:28" x14ac:dyDescent="0.3">
      <c r="A33" s="54"/>
      <c r="B33" s="69" t="str">
        <f t="shared" si="6"/>
        <v/>
      </c>
      <c r="C33" s="34"/>
      <c r="D33" s="35"/>
      <c r="E33" s="36"/>
      <c r="F33" s="37"/>
      <c r="G33" s="13" t="str" cm="1">
        <f t="array" ref="G33">IF(C33="End",ROUND((4*365)+(B$27*(365/12))-(SUM($B$25:$B$26)*(365/12)),0)-H32,IF(F33="",IF(SUMPRODUCT(--ISNUMBER(SEARCH($P$11:$P$15,D33)))&gt;0,ROUNDUP((C33-B33)*IF(ISNUMBER(E33),E33,1),0),""),ROUND(F33*(365/12),0)))</f>
        <v/>
      </c>
      <c r="H33" s="13" t="str">
        <f>IF(ISBLANK(C33),IF(C33="End",ROUND((4*365)+(B$27*(365/12))-(SUM($B$25:$B$26)*(365/12)),0),""),SUM($G$29:$G33))</f>
        <v/>
      </c>
      <c r="I33" s="13" t="str">
        <f t="shared" si="7"/>
        <v/>
      </c>
      <c r="J33" s="13" t="str">
        <f t="shared" si="8"/>
        <v/>
      </c>
      <c r="K33" s="66" t="str">
        <f t="shared" si="9"/>
        <v/>
      </c>
      <c r="L33" s="66" t="str">
        <f t="shared" si="10"/>
        <v/>
      </c>
      <c r="M33" s="43"/>
      <c r="N33"/>
      <c r="O33"/>
      <c r="P33"/>
      <c r="Q33" s="59"/>
      <c r="R33" s="64" t="e">
        <f t="shared" si="11"/>
        <v>#VALUE!</v>
      </c>
      <c r="S33" s="61" t="e">
        <f t="shared" si="3"/>
        <v>#VALUE!</v>
      </c>
      <c r="T33" s="62" t="e">
        <f t="shared" si="4"/>
        <v>#VALUE!</v>
      </c>
      <c r="U33" s="62" t="e">
        <f t="shared" si="5"/>
        <v>#VALUE!</v>
      </c>
      <c r="V33" s="62" t="e">
        <f>MAX(T37:T48)-7</f>
        <v>#VALUE!</v>
      </c>
      <c r="W33" s="59"/>
      <c r="X33" s="59"/>
      <c r="Y33" s="59"/>
      <c r="Z33" s="63" t="s">
        <v>46</v>
      </c>
      <c r="AA33" s="63">
        <v>5</v>
      </c>
      <c r="AB33" s="63" t="s">
        <v>47</v>
      </c>
    </row>
    <row r="34" spans="1:28" x14ac:dyDescent="0.3">
      <c r="A34" s="54"/>
      <c r="B34" s="69" t="str">
        <f t="shared" si="6"/>
        <v/>
      </c>
      <c r="C34" s="34"/>
      <c r="D34" s="35"/>
      <c r="E34" s="36"/>
      <c r="F34" s="37"/>
      <c r="G34" s="13" t="str" cm="1">
        <f t="array" ref="G34">IF(C34="End",ROUND((4*365)+(B$27*(365/12))-(SUM($B$25:$B$26)*(365/12)),0)-H33,IF(F34="",IF(SUMPRODUCT(--ISNUMBER(SEARCH($P$11:$P$15,D34)))&gt;0,ROUNDUP((C34-B34)*IF(ISNUMBER(E34),E34,1),0),""),ROUND(F34*(365/12),0)))</f>
        <v/>
      </c>
      <c r="H34" s="13" t="str">
        <f>IF(ISBLANK(C34),IF(C34="End",ROUND((4*365)+(B$27*(365/12))-(SUM($B$25:$B$26)*(365/12)),0),""),SUM($G$29:$G34))</f>
        <v/>
      </c>
      <c r="I34" s="13" t="str">
        <f t="shared" si="7"/>
        <v/>
      </c>
      <c r="J34" s="13" t="str">
        <f t="shared" si="8"/>
        <v/>
      </c>
      <c r="K34" s="66" t="str">
        <f t="shared" si="9"/>
        <v/>
      </c>
      <c r="L34" s="66" t="str">
        <f t="shared" si="10"/>
        <v/>
      </c>
      <c r="M34" s="43"/>
      <c r="N34"/>
      <c r="O34"/>
      <c r="P34"/>
      <c r="Q34" s="59"/>
      <c r="R34" s="64" t="e">
        <f>R33+1</f>
        <v>#VALUE!</v>
      </c>
      <c r="S34" s="61" t="e">
        <f t="shared" si="3"/>
        <v>#VALUE!</v>
      </c>
      <c r="T34" s="62" t="e">
        <f t="shared" si="4"/>
        <v>#VALUE!</v>
      </c>
      <c r="U34" s="62" t="e">
        <f t="shared" si="5"/>
        <v>#VALUE!</v>
      </c>
      <c r="V34" s="62" t="e">
        <f>MAX(T37:T48)+7</f>
        <v>#VALUE!</v>
      </c>
      <c r="W34" s="59"/>
      <c r="X34" s="59"/>
      <c r="Y34" s="59"/>
      <c r="Z34" s="63" t="s">
        <v>48</v>
      </c>
      <c r="AA34" s="63">
        <v>6</v>
      </c>
      <c r="AB34" s="63" t="s">
        <v>49</v>
      </c>
    </row>
    <row r="35" spans="1:28" x14ac:dyDescent="0.3">
      <c r="A35" s="54"/>
      <c r="B35" s="69" t="str">
        <f t="shared" si="6"/>
        <v/>
      </c>
      <c r="C35" s="34"/>
      <c r="D35" s="35"/>
      <c r="E35" s="36"/>
      <c r="F35" s="37"/>
      <c r="G35" s="13" t="str" cm="1">
        <f t="array" ref="G35">IF(C35="End",ROUND((4*365)+(B$27*(365/12))-(SUM($B$25:$B$26)*(365/12)),0)-H34,IF(F35="",IF(SUMPRODUCT(--ISNUMBER(SEARCH($P$11:$P$15,D35)))&gt;0,ROUNDUP((C35-B35)*IF(ISNUMBER(E35),E35,1),0),""),ROUND(F35*(365/12),0)))</f>
        <v/>
      </c>
      <c r="H35" s="13" t="str">
        <f>IF(ISBLANK(C35),IF(C35="End",ROUND((4*365)+(B$27*(365/12))-(SUM($B$25:$B$26)*(365/12)),0),""),SUM($G$29:$G35))</f>
        <v/>
      </c>
      <c r="I35" s="13" t="str">
        <f t="shared" si="7"/>
        <v/>
      </c>
      <c r="J35" s="13" t="str">
        <f t="shared" si="8"/>
        <v/>
      </c>
      <c r="K35" s="66" t="str">
        <f t="shared" si="9"/>
        <v/>
      </c>
      <c r="L35" s="66" t="str">
        <f t="shared" si="10"/>
        <v/>
      </c>
      <c r="M35" s="43"/>
      <c r="N35"/>
      <c r="O35"/>
      <c r="P35"/>
      <c r="Q35" s="59"/>
      <c r="R35" s="64" t="e">
        <f t="shared" si="11"/>
        <v>#VALUE!</v>
      </c>
      <c r="S35" s="61" t="e">
        <f t="shared" si="3"/>
        <v>#VALUE!</v>
      </c>
      <c r="T35" s="62" t="e">
        <f t="shared" si="4"/>
        <v>#VALUE!</v>
      </c>
      <c r="U35" s="62" t="e">
        <f t="shared" si="5"/>
        <v>#VALUE!</v>
      </c>
      <c r="V35" s="59"/>
      <c r="W35" s="59"/>
      <c r="X35" s="59"/>
      <c r="Y35" s="59"/>
      <c r="Z35" s="63" t="s">
        <v>50</v>
      </c>
      <c r="AA35" s="63">
        <v>7</v>
      </c>
      <c r="AB35" s="63" t="s">
        <v>51</v>
      </c>
    </row>
    <row r="36" spans="1:28" x14ac:dyDescent="0.3">
      <c r="A36" s="54"/>
      <c r="B36" s="69" t="str">
        <f t="shared" si="6"/>
        <v/>
      </c>
      <c r="C36" s="34"/>
      <c r="D36" s="35"/>
      <c r="E36" s="36"/>
      <c r="F36" s="37"/>
      <c r="G36" s="13" t="str" cm="1">
        <f t="array" ref="G36">IF(C36="End",ROUND((4*365)+(B$27*(365/12))-(SUM($B$25:$B$26)*(365/12)),0)-H35,IF(F36="",IF(SUMPRODUCT(--ISNUMBER(SEARCH($P$11:$P$15,D36)))&gt;0,ROUNDUP((C36-B36)*IF(ISNUMBER(E36),E36,1),0),""),ROUND(F36*(365/12),0)))</f>
        <v/>
      </c>
      <c r="H36" s="13" t="str">
        <f>IF(ISBLANK(C36),IF(C36="End",ROUND((4*365)+(B$27*(365/12))-(SUM($B$25:$B$26)*(365/12)),0),""),SUM($G$29:$G36))</f>
        <v/>
      </c>
      <c r="I36" s="13" t="str">
        <f t="shared" si="7"/>
        <v/>
      </c>
      <c r="J36" s="13" t="str">
        <f t="shared" si="8"/>
        <v/>
      </c>
      <c r="K36" s="66" t="str">
        <f t="shared" si="9"/>
        <v/>
      </c>
      <c r="L36" s="66" t="str">
        <f t="shared" si="10"/>
        <v/>
      </c>
      <c r="M36" s="43"/>
      <c r="N36"/>
      <c r="O36"/>
      <c r="P36"/>
      <c r="Q36" s="59"/>
      <c r="R36" s="64" t="e">
        <f t="shared" si="11"/>
        <v>#VALUE!</v>
      </c>
      <c r="S36" s="61" t="e">
        <f t="shared" si="3"/>
        <v>#VALUE!</v>
      </c>
      <c r="T36" s="62" t="e">
        <f t="shared" si="4"/>
        <v>#VALUE!</v>
      </c>
      <c r="U36" s="62" t="e">
        <f t="shared" si="5"/>
        <v>#VALUE!</v>
      </c>
      <c r="V36" s="59"/>
      <c r="W36" s="59"/>
      <c r="X36" s="59"/>
      <c r="Y36" s="59"/>
      <c r="Z36" s="63" t="s">
        <v>52</v>
      </c>
      <c r="AA36" s="63">
        <v>8</v>
      </c>
      <c r="AB36" s="63" t="s">
        <v>53</v>
      </c>
    </row>
    <row r="37" spans="1:28" x14ac:dyDescent="0.3">
      <c r="A37" s="54"/>
      <c r="B37" s="69" t="str">
        <f t="shared" si="6"/>
        <v/>
      </c>
      <c r="C37" s="34"/>
      <c r="D37" s="35"/>
      <c r="E37" s="36"/>
      <c r="F37" s="37"/>
      <c r="G37" s="13" t="str" cm="1">
        <f t="array" ref="G37">IF(C37="End",ROUND((4*365)+(B$27*(365/12))-(SUM($B$25:$B$26)*(365/12)),0)-H36,IF(F37="",IF(SUMPRODUCT(--ISNUMBER(SEARCH($P$11:$P$15,D37)))&gt;0,ROUNDUP((C37-B37)*IF(ISNUMBER(E37),E37,1),0),""),ROUND(F37*(365/12),0)))</f>
        <v/>
      </c>
      <c r="H37" s="13" t="str">
        <f>IF(ISBLANK(C37),IF(C37="End",ROUND((4*365)+(B$27*(365/12))-(SUM($B$25:$B$26)*(365/12)),0),""),SUM($G$29:$G37))</f>
        <v/>
      </c>
      <c r="I37" s="13" t="str">
        <f t="shared" si="7"/>
        <v/>
      </c>
      <c r="J37" s="13" t="str">
        <f t="shared" si="8"/>
        <v/>
      </c>
      <c r="K37" s="66" t="str">
        <f t="shared" si="9"/>
        <v/>
      </c>
      <c r="L37" s="66" t="str">
        <f t="shared" si="10"/>
        <v/>
      </c>
      <c r="M37" s="43"/>
      <c r="N37"/>
      <c r="O37"/>
      <c r="P37"/>
      <c r="Q37" s="59"/>
      <c r="R37" s="60" t="e">
        <f>"01/02/"&amp;Q29</f>
        <v>#VALUE!</v>
      </c>
      <c r="S37" s="61" t="e">
        <f t="shared" si="3"/>
        <v>#VALUE!</v>
      </c>
      <c r="T37" s="62" t="e">
        <f t="shared" si="4"/>
        <v>#VALUE!</v>
      </c>
      <c r="U37" s="62" t="e">
        <f t="shared" si="5"/>
        <v>#VALUE!</v>
      </c>
      <c r="V37" s="59"/>
      <c r="W37" s="59"/>
      <c r="X37" s="59"/>
      <c r="Y37" s="59"/>
      <c r="Z37" s="63" t="s">
        <v>54</v>
      </c>
      <c r="AA37" s="63">
        <v>9</v>
      </c>
      <c r="AB37" s="63" t="s">
        <v>55</v>
      </c>
    </row>
    <row r="38" spans="1:28" x14ac:dyDescent="0.3">
      <c r="A38" s="54"/>
      <c r="B38" s="69" t="str">
        <f>IF(ISERROR(C37+1),"",IF(C37+1=1,"",C37+1))</f>
        <v/>
      </c>
      <c r="C38" s="34"/>
      <c r="D38" s="35"/>
      <c r="E38" s="36"/>
      <c r="F38" s="37"/>
      <c r="G38" s="13" t="str" cm="1">
        <f t="array" ref="G38">IF(C38="End",ROUND((4*365)+(B$27*(365/12))-(SUM($B$25:$B$26)*(365/12)),0)-H37,IF(F38="",IF(SUMPRODUCT(--ISNUMBER(SEARCH($P$11:$P$15,D38)))&gt;0,ROUNDUP((C38-B38)*IF(ISNUMBER(E38),E38,1),0),""),ROUND(F38*(365/12),0)))</f>
        <v/>
      </c>
      <c r="H38" s="13" t="str">
        <f>IF(ISBLANK(C38),IF(C38="End",ROUND((4*365)+(B$27*(365/12))-(SUM($B$25:$B$26)*(365/12)),0),""),SUM($G$29:$G38))</f>
        <v/>
      </c>
      <c r="I38" s="13" t="str">
        <f t="shared" si="7"/>
        <v/>
      </c>
      <c r="J38" s="13" t="str">
        <f t="shared" si="8"/>
        <v/>
      </c>
      <c r="K38" s="66" t="str">
        <f t="shared" si="9"/>
        <v/>
      </c>
      <c r="L38" s="66" t="str">
        <f t="shared" si="10"/>
        <v/>
      </c>
      <c r="M38" s="43"/>
      <c r="N38"/>
      <c r="O38"/>
      <c r="P38"/>
      <c r="Q38" s="59"/>
      <c r="R38" s="64" t="e">
        <f>R37+1</f>
        <v>#VALUE!</v>
      </c>
      <c r="S38" s="61" t="e">
        <f t="shared" si="3"/>
        <v>#VALUE!</v>
      </c>
      <c r="T38" s="62" t="e">
        <f t="shared" si="4"/>
        <v>#VALUE!</v>
      </c>
      <c r="U38" s="62" t="e">
        <f t="shared" si="5"/>
        <v>#VALUE!</v>
      </c>
      <c r="V38" s="59"/>
      <c r="W38" s="59"/>
      <c r="X38" s="59"/>
      <c r="Y38" s="59"/>
      <c r="Z38" s="63" t="s">
        <v>56</v>
      </c>
      <c r="AA38" s="63">
        <v>10</v>
      </c>
      <c r="AB38" s="63" t="s">
        <v>57</v>
      </c>
    </row>
    <row r="39" spans="1:28" x14ac:dyDescent="0.3">
      <c r="A39" s="54"/>
      <c r="B39" s="69" t="str">
        <f t="shared" si="6"/>
        <v/>
      </c>
      <c r="C39" s="34"/>
      <c r="D39" s="35"/>
      <c r="E39" s="36"/>
      <c r="F39" s="37"/>
      <c r="G39" s="13" t="str" cm="1">
        <f t="array" ref="G39">IF(C39="End",ROUND((4*365)+(B$27*(365/12))-(SUM($B$25:$B$26)*(365/12)),0)-H38,IF(F39="",IF(SUMPRODUCT(--ISNUMBER(SEARCH($P$11:$P$15,D39)))&gt;0,ROUNDUP((C39-B39)*IF(ISNUMBER(E39),E39,1),0),""),ROUND(F39*(365/12),0)))</f>
        <v/>
      </c>
      <c r="H39" s="13" t="str">
        <f>IF(ISBLANK(C39),IF(C39="End",ROUND((4*365)+(B$27*(365/12))-(SUM($B$25:$B$26)*(365/12)),0),""),SUM($G$29:$G39))</f>
        <v/>
      </c>
      <c r="I39" s="13" t="str">
        <f t="shared" si="7"/>
        <v/>
      </c>
      <c r="J39" s="13" t="str">
        <f t="shared" si="8"/>
        <v/>
      </c>
      <c r="K39" s="66" t="str">
        <f t="shared" si="9"/>
        <v/>
      </c>
      <c r="L39" s="66" t="str">
        <f t="shared" si="10"/>
        <v/>
      </c>
      <c r="M39" s="43"/>
      <c r="N39"/>
      <c r="O39"/>
      <c r="P39"/>
      <c r="R39" s="64" t="e">
        <f t="shared" ref="R39:R43" si="12">R38+1</f>
        <v>#VALUE!</v>
      </c>
      <c r="S39" s="61" t="e">
        <f t="shared" si="3"/>
        <v>#VALUE!</v>
      </c>
      <c r="T39" s="62" t="e">
        <f t="shared" si="4"/>
        <v>#VALUE!</v>
      </c>
      <c r="U39" s="62" t="e">
        <f t="shared" si="5"/>
        <v>#VALUE!</v>
      </c>
      <c r="V39" s="59"/>
      <c r="W39" s="59"/>
      <c r="X39" s="59"/>
      <c r="Y39" s="59"/>
      <c r="Z39" s="63" t="s">
        <v>58</v>
      </c>
      <c r="AA39" s="63">
        <v>11</v>
      </c>
      <c r="AB39" s="63" t="s">
        <v>59</v>
      </c>
    </row>
    <row r="40" spans="1:28" x14ac:dyDescent="0.3">
      <c r="A40" s="54"/>
      <c r="B40" s="69" t="str">
        <f t="shared" si="6"/>
        <v/>
      </c>
      <c r="C40" s="34"/>
      <c r="D40" s="35"/>
      <c r="E40" s="36"/>
      <c r="F40" s="37"/>
      <c r="G40" s="13" t="str" cm="1">
        <f t="array" ref="G40">IF(C40="End",ROUND((4*365)+(B$27*(365/12))-(SUM($B$25:$B$26)*(365/12)),0)-H39,IF(F40="",IF(SUMPRODUCT(--ISNUMBER(SEARCH($P$11:$P$15,D40)))&gt;0,ROUNDUP((C40-B40)*IF(ISNUMBER(E40),E40,1),0),""),ROUND(F40*(365/12),0)))</f>
        <v/>
      </c>
      <c r="H40" s="13" t="str">
        <f>IF(ISBLANK(C40),IF(C40="End",ROUND((4*365)+(B$27*(365/12))-(SUM($B$25:$B$26)*(365/12)),0),""),SUM($G$29:$G40))</f>
        <v/>
      </c>
      <c r="I40" s="13" t="str">
        <f t="shared" si="7"/>
        <v/>
      </c>
      <c r="J40" s="13" t="str">
        <f t="shared" si="8"/>
        <v/>
      </c>
      <c r="K40" s="66" t="str">
        <f t="shared" si="9"/>
        <v/>
      </c>
      <c r="L40" s="66" t="str">
        <f t="shared" si="10"/>
        <v/>
      </c>
      <c r="M40" s="43"/>
      <c r="N40"/>
      <c r="O40"/>
      <c r="P40"/>
      <c r="Q40" s="59"/>
      <c r="R40" s="64" t="e">
        <f t="shared" si="12"/>
        <v>#VALUE!</v>
      </c>
      <c r="S40" s="61" t="e">
        <f t="shared" si="3"/>
        <v>#VALUE!</v>
      </c>
      <c r="T40" s="62" t="e">
        <f t="shared" si="4"/>
        <v>#VALUE!</v>
      </c>
      <c r="U40" s="62" t="e">
        <f t="shared" si="5"/>
        <v>#VALUE!</v>
      </c>
      <c r="V40" s="59"/>
      <c r="W40" s="59"/>
      <c r="X40" s="59"/>
      <c r="Y40" s="59"/>
      <c r="Z40" s="63" t="s">
        <v>60</v>
      </c>
      <c r="AA40" s="63">
        <v>12</v>
      </c>
      <c r="AB40" s="63" t="s">
        <v>61</v>
      </c>
    </row>
    <row r="41" spans="1:28" x14ac:dyDescent="0.3">
      <c r="A41" s="54"/>
      <c r="B41" s="69" t="str">
        <f t="shared" si="6"/>
        <v/>
      </c>
      <c r="C41" s="34"/>
      <c r="D41" s="35"/>
      <c r="E41" s="36"/>
      <c r="F41" s="37"/>
      <c r="G41" s="13" t="str" cm="1">
        <f t="array" ref="G41">IF(C41="End",ROUND((4*365)+(B$27*(365/12))-(SUM($B$25:$B$26)*(365/12)),0)-H40,IF(F41="",IF(SUMPRODUCT(--ISNUMBER(SEARCH($P$11:$P$15,D41)))&gt;0,ROUNDUP((C41-B41)*IF(ISNUMBER(E41),E41,1),0),""),ROUND(F41*(365/12),0)))</f>
        <v/>
      </c>
      <c r="H41" s="13" t="str">
        <f>IF(ISBLANK(C41),IF(C41="End",ROUND((4*365)+(B$27*(365/12))-(SUM($B$25:$B$26)*(365/12)),0),""),SUM($G$29:$G41))</f>
        <v/>
      </c>
      <c r="I41" s="13" t="str">
        <f t="shared" si="7"/>
        <v/>
      </c>
      <c r="J41" s="13" t="str">
        <f t="shared" si="8"/>
        <v/>
      </c>
      <c r="K41" s="66" t="str">
        <f t="shared" si="9"/>
        <v/>
      </c>
      <c r="L41" s="66" t="str">
        <f t="shared" si="10"/>
        <v/>
      </c>
      <c r="M41" s="43"/>
      <c r="N41"/>
      <c r="O41"/>
      <c r="P41"/>
      <c r="Q41" s="59"/>
      <c r="R41" s="64" t="e">
        <f t="shared" si="12"/>
        <v>#VALUE!</v>
      </c>
      <c r="S41" s="61" t="e">
        <f t="shared" si="3"/>
        <v>#VALUE!</v>
      </c>
      <c r="T41" s="62" t="e">
        <f t="shared" si="4"/>
        <v>#VALUE!</v>
      </c>
      <c r="U41" s="62" t="e">
        <f t="shared" si="5"/>
        <v>#VALUE!</v>
      </c>
      <c r="V41" s="59"/>
      <c r="W41" s="59"/>
      <c r="X41" s="59"/>
      <c r="Y41" s="59"/>
      <c r="Z41" s="63" t="s">
        <v>62</v>
      </c>
      <c r="AA41" s="63">
        <v>13</v>
      </c>
      <c r="AB41" s="63"/>
    </row>
    <row r="42" spans="1:28" x14ac:dyDescent="0.3">
      <c r="A42" s="54"/>
      <c r="B42" s="69" t="str">
        <f t="shared" si="6"/>
        <v/>
      </c>
      <c r="C42" s="34"/>
      <c r="D42" s="35"/>
      <c r="E42" s="36"/>
      <c r="F42" s="37"/>
      <c r="G42" s="13" t="str" cm="1">
        <f t="array" ref="G42">IF(C42="End",ROUND((4*365)+(B$27*(365/12))-(SUM($B$25:$B$26)*(365/12)),0)-H41,IF(F42="",IF(SUMPRODUCT(--ISNUMBER(SEARCH($P$11:$P$15,D42)))&gt;0,ROUNDUP((C42-B42)*IF(ISNUMBER(E42),E42,1),0),""),ROUND(F42*(365/12),0)))</f>
        <v/>
      </c>
      <c r="H42" s="13" t="str">
        <f>IF(ISBLANK(C42),IF(C42="End",ROUND((4*365)+(B$27*(365/12))-(SUM($B$25:$B$26)*(365/12)),0),""),SUM($G$29:$G42))</f>
        <v/>
      </c>
      <c r="I42" s="13" t="str">
        <f t="shared" si="7"/>
        <v/>
      </c>
      <c r="J42" s="13" t="str">
        <f t="shared" si="8"/>
        <v/>
      </c>
      <c r="K42" s="66" t="str">
        <f t="shared" si="9"/>
        <v/>
      </c>
      <c r="L42" s="66" t="str">
        <f t="shared" si="10"/>
        <v/>
      </c>
      <c r="M42" s="43"/>
      <c r="N42"/>
      <c r="O42"/>
      <c r="P42"/>
      <c r="Q42" s="59"/>
      <c r="R42" s="64" t="e">
        <f t="shared" si="12"/>
        <v>#VALUE!</v>
      </c>
      <c r="S42" s="61" t="e">
        <f t="shared" si="3"/>
        <v>#VALUE!</v>
      </c>
      <c r="T42" s="62" t="e">
        <f t="shared" si="4"/>
        <v>#VALUE!</v>
      </c>
      <c r="U42" s="62" t="e">
        <f t="shared" si="5"/>
        <v>#VALUE!</v>
      </c>
      <c r="V42" s="59"/>
      <c r="W42" s="59"/>
      <c r="X42" s="59"/>
      <c r="Y42" s="59"/>
      <c r="Z42" s="63" t="s">
        <v>63</v>
      </c>
      <c r="AA42" s="63">
        <v>14</v>
      </c>
      <c r="AB42" s="63"/>
    </row>
    <row r="43" spans="1:28" x14ac:dyDescent="0.3">
      <c r="A43" s="54"/>
      <c r="B43" s="69" t="str">
        <f t="shared" si="6"/>
        <v/>
      </c>
      <c r="C43" s="34"/>
      <c r="D43" s="35"/>
      <c r="E43" s="36"/>
      <c r="F43" s="37"/>
      <c r="G43" s="13" t="str" cm="1">
        <f t="array" ref="G43">IF(C43="End",ROUND((4*365)+(B$27*(365/12))-(SUM($B$25:$B$26)*(365/12)),0)-H42,IF(F43="",IF(SUMPRODUCT(--ISNUMBER(SEARCH($P$11:$P$15,D43)))&gt;0,ROUNDUP((C43-B43)*IF(ISNUMBER(E43),E43,1),0),""),ROUND(F43*(365/12),0)))</f>
        <v/>
      </c>
      <c r="H43" s="13" t="str">
        <f>IF(ISBLANK(C43),IF(C43="End",ROUND((4*365)+(B$27*(365/12))-(SUM($B$25:$B$26)*(365/12)),0),""),SUM($G$29:$G43))</f>
        <v/>
      </c>
      <c r="I43" s="13" t="str">
        <f>IF(ISNUMBER(J43),J43-J42,"")</f>
        <v/>
      </c>
      <c r="J43" s="13" t="str">
        <f t="shared" si="8"/>
        <v/>
      </c>
      <c r="K43" s="66" t="str">
        <f t="shared" si="9"/>
        <v/>
      </c>
      <c r="L43" s="66" t="str">
        <f t="shared" si="10"/>
        <v/>
      </c>
      <c r="M43" s="43"/>
      <c r="N43"/>
      <c r="O43"/>
      <c r="P43"/>
      <c r="Q43" s="59"/>
      <c r="R43" s="64" t="e">
        <f t="shared" si="12"/>
        <v>#VALUE!</v>
      </c>
      <c r="S43" s="61" t="e">
        <f t="shared" si="3"/>
        <v>#VALUE!</v>
      </c>
      <c r="T43" s="62" t="e">
        <f t="shared" si="4"/>
        <v>#VALUE!</v>
      </c>
      <c r="U43" s="62" t="e">
        <f t="shared" si="5"/>
        <v>#VALUE!</v>
      </c>
      <c r="V43" s="59"/>
      <c r="W43" s="59"/>
      <c r="X43" s="59"/>
      <c r="Y43" s="59"/>
      <c r="Z43" s="63" t="s">
        <v>64</v>
      </c>
      <c r="AA43" s="63">
        <v>15</v>
      </c>
      <c r="AB43" s="63"/>
    </row>
    <row r="44" spans="1:28" x14ac:dyDescent="0.3">
      <c r="A44" s="54"/>
      <c r="B44" s="69" t="str">
        <f t="shared" si="6"/>
        <v/>
      </c>
      <c r="C44" s="34"/>
      <c r="D44" s="35"/>
      <c r="E44" s="36"/>
      <c r="F44" s="37"/>
      <c r="G44" s="13" t="str" cm="1">
        <f t="array" ref="G44">IF(C44="End",ROUND((4*365)+(B$27*(365/12))-(SUM($B$25:$B$26)*(365/12)),0)-H43,IF(F44="",IF(SUMPRODUCT(--ISNUMBER(SEARCH($P$11:$P$15,D44)))&gt;0,ROUNDUP((C44-B44)*IF(ISNUMBER(E44),E44,1),0),""),ROUND(F44*(365/12),0)))</f>
        <v/>
      </c>
      <c r="H44" s="13" t="str">
        <f>IF(ISBLANK(C44),IF(C44="End",ROUND((4*365)+(B$27*(365/12))-(SUM($B$25:$B$26)*(365/12)),0),""),SUM($G$29:$G44))</f>
        <v/>
      </c>
      <c r="I44" s="13" t="str">
        <f t="shared" ref="I44:I48" si="13">IF(ISNUMBER(J44),J44-J43,"")</f>
        <v/>
      </c>
      <c r="J44" s="13" t="str">
        <f t="shared" si="8"/>
        <v/>
      </c>
      <c r="K44" s="66" t="str">
        <f t="shared" si="9"/>
        <v/>
      </c>
      <c r="L44" s="66" t="str">
        <f t="shared" si="10"/>
        <v/>
      </c>
      <c r="M44" s="43"/>
      <c r="N44"/>
      <c r="O44"/>
      <c r="P44"/>
      <c r="Q44" s="59"/>
      <c r="R44" s="64"/>
      <c r="S44" s="61"/>
      <c r="T44" s="62"/>
      <c r="U44" s="62"/>
      <c r="V44" s="59"/>
      <c r="W44" s="59"/>
      <c r="X44" s="59"/>
      <c r="Y44" s="59"/>
      <c r="Z44" s="63"/>
      <c r="AA44" s="63"/>
      <c r="AB44" s="63"/>
    </row>
    <row r="45" spans="1:28" x14ac:dyDescent="0.3">
      <c r="A45" s="54"/>
      <c r="B45" s="69" t="str">
        <f t="shared" si="6"/>
        <v/>
      </c>
      <c r="C45" s="34"/>
      <c r="D45" s="35"/>
      <c r="E45" s="36"/>
      <c r="F45" s="37"/>
      <c r="G45" s="13" t="str" cm="1">
        <f t="array" ref="G45">IF(C45="End",ROUND((4*365)+(B$27*(365/12))-(SUM($B$25:$B$26)*(365/12)),0)-H44,IF(F45="",IF(SUMPRODUCT(--ISNUMBER(SEARCH($P$11:$P$15,D45)))&gt;0,ROUNDUP((C45-B45)*IF(ISNUMBER(E45),E45,1),0),""),ROUND(F45*(365/12),0)))</f>
        <v/>
      </c>
      <c r="H45" s="13" t="str">
        <f>IF(ISBLANK(C45),IF(C45="End",ROUND((4*365)+(B$27*(365/12))-(SUM($B$25:$B$26)*(365/12)),0),""),SUM($G$29:$G45))</f>
        <v/>
      </c>
      <c r="I45" s="13" t="str">
        <f t="shared" si="13"/>
        <v/>
      </c>
      <c r="J45" s="13" t="str">
        <f t="shared" si="8"/>
        <v/>
      </c>
      <c r="K45" s="66" t="str">
        <f t="shared" si="9"/>
        <v/>
      </c>
      <c r="L45" s="66" t="str">
        <f t="shared" si="10"/>
        <v/>
      </c>
      <c r="M45" s="43"/>
      <c r="N45"/>
      <c r="O45"/>
      <c r="P45"/>
      <c r="Q45" s="59"/>
      <c r="R45" s="64"/>
      <c r="S45" s="61"/>
      <c r="T45" s="62"/>
      <c r="U45" s="62"/>
      <c r="V45" s="59"/>
      <c r="W45" s="59"/>
      <c r="X45" s="59"/>
      <c r="Y45" s="59"/>
      <c r="Z45" s="63"/>
      <c r="AA45" s="63"/>
      <c r="AB45" s="63"/>
    </row>
    <row r="46" spans="1:28" x14ac:dyDescent="0.3">
      <c r="A46" s="54"/>
      <c r="B46" s="69" t="str">
        <f t="shared" si="6"/>
        <v/>
      </c>
      <c r="C46" s="34"/>
      <c r="D46" s="35"/>
      <c r="E46" s="36"/>
      <c r="F46" s="37"/>
      <c r="G46" s="13" t="str" cm="1">
        <f t="array" ref="G46">IF(C46="End",ROUND((4*365)+(B$27*(365/12))-(SUM($B$25:$B$26)*(365/12)),0)-H45,IF(F46="",IF(SUMPRODUCT(--ISNUMBER(SEARCH($P$11:$P$15,D46)))&gt;0,ROUNDUP((C46-B46)*IF(ISNUMBER(E46),E46,1),0),""),ROUND(F46*(365/12),0)))</f>
        <v/>
      </c>
      <c r="H46" s="13" t="str">
        <f>IF(ISBLANK(C46),IF(C46="End",ROUND((4*365)+(B$27*(365/12))-(SUM($B$25:$B$26)*(365/12)),0),""),SUM($G$29:$G46))</f>
        <v/>
      </c>
      <c r="I46" s="13" t="str">
        <f t="shared" si="13"/>
        <v/>
      </c>
      <c r="J46" s="13" t="str">
        <f t="shared" si="8"/>
        <v/>
      </c>
      <c r="K46" s="66" t="str">
        <f t="shared" si="9"/>
        <v/>
      </c>
      <c r="L46" s="66" t="str">
        <f t="shared" si="10"/>
        <v/>
      </c>
      <c r="M46" s="43"/>
      <c r="N46"/>
      <c r="O46"/>
      <c r="P46"/>
      <c r="Q46" s="59"/>
      <c r="R46" s="64"/>
      <c r="S46" s="61"/>
      <c r="T46" s="62"/>
      <c r="U46" s="62"/>
      <c r="V46" s="59"/>
      <c r="W46" s="59"/>
      <c r="X46" s="59"/>
      <c r="Y46" s="59"/>
      <c r="Z46" s="63"/>
      <c r="AA46" s="63"/>
      <c r="AB46" s="63"/>
    </row>
    <row r="47" spans="1:28" x14ac:dyDescent="0.3">
      <c r="A47" s="54"/>
      <c r="B47" s="69" t="str">
        <f t="shared" si="6"/>
        <v/>
      </c>
      <c r="C47" s="34"/>
      <c r="D47" s="35"/>
      <c r="E47" s="36"/>
      <c r="F47" s="37"/>
      <c r="G47" s="13" t="str" cm="1">
        <f t="array" ref="G47">IF(C47="End",ROUND((4*365)+(B$27*(365/12))-(SUM($B$25:$B$26)*(365/12)),0)-H46,IF(F47="",IF(SUMPRODUCT(--ISNUMBER(SEARCH($P$11:$P$15,D47)))&gt;0,ROUNDUP((C47-B47)*IF(ISNUMBER(E47),E47,1),0),""),ROUND(F47*(365/12),0)))</f>
        <v/>
      </c>
      <c r="H47" s="13" t="str">
        <f>IF(ISBLANK(C47),IF(C47="End",ROUND((4*365)+(B$27*(365/12))-(SUM($B$25:$B$26)*(365/12)),0),""),SUM($G$29:$G47))</f>
        <v/>
      </c>
      <c r="I47" s="13" t="str">
        <f t="shared" si="13"/>
        <v/>
      </c>
      <c r="J47" s="13" t="str">
        <f t="shared" si="8"/>
        <v/>
      </c>
      <c r="K47" s="66" t="str">
        <f t="shared" si="9"/>
        <v/>
      </c>
      <c r="L47" s="66" t="str">
        <f t="shared" si="10"/>
        <v/>
      </c>
      <c r="M47" s="43"/>
      <c r="N47"/>
      <c r="O47"/>
      <c r="P47"/>
      <c r="Q47" s="59"/>
      <c r="R47" s="64"/>
      <c r="S47" s="61"/>
      <c r="T47" s="62"/>
      <c r="U47" s="62"/>
      <c r="V47" s="59"/>
      <c r="W47" s="59"/>
      <c r="X47" s="59"/>
      <c r="Y47" s="59"/>
      <c r="Z47" s="63"/>
      <c r="AA47" s="63"/>
      <c r="AB47" s="63"/>
    </row>
    <row r="48" spans="1:28" ht="17.25" thickBot="1" x14ac:dyDescent="0.35">
      <c r="A48" s="55"/>
      <c r="B48" s="70" t="str">
        <f t="shared" si="6"/>
        <v/>
      </c>
      <c r="C48" s="38"/>
      <c r="D48" s="39"/>
      <c r="E48" s="40"/>
      <c r="F48" s="41"/>
      <c r="G48" s="15" t="str" cm="1">
        <f t="array" ref="G48">IF(C48="End",ROUND((4*365)+(B$27*(365/12))-(SUM($B$25:$B$26)*(365/12)),0)-H47,IF(F48="",IF(SUMPRODUCT(--ISNUMBER(SEARCH($P$11:$P$15,D48)))&gt;0,ROUNDUP((C48-B48)*IF(ISNUMBER(E48),E48,1),0),""),ROUND(F48*(365/12),0)))</f>
        <v/>
      </c>
      <c r="H48" s="15" t="str">
        <f>IF(ISBLANK(C48),IF(C48="End",ROUND((4*365)+(B$27*(365/12))-(SUM($B$25:$B$26)*(365/12)),0),""),SUM($G$29:$G48))</f>
        <v/>
      </c>
      <c r="I48" s="15" t="str">
        <f t="shared" si="13"/>
        <v/>
      </c>
      <c r="J48" s="15" t="str">
        <f t="shared" si="8"/>
        <v/>
      </c>
      <c r="K48" s="67" t="str">
        <f t="shared" si="9"/>
        <v/>
      </c>
      <c r="L48" s="67" t="str">
        <f t="shared" si="10"/>
        <v/>
      </c>
      <c r="M48" s="44"/>
      <c r="N48"/>
      <c r="O48"/>
      <c r="P48"/>
      <c r="Q48" s="59"/>
      <c r="R48" s="64" t="e">
        <f>R43+1</f>
        <v>#VALUE!</v>
      </c>
      <c r="S48" s="61" t="e">
        <f t="shared" si="3"/>
        <v>#VALUE!</v>
      </c>
      <c r="T48" s="62" t="e">
        <f t="shared" si="4"/>
        <v>#VALUE!</v>
      </c>
      <c r="U48" s="62" t="e">
        <f>IF(T48="","",$D$53)</f>
        <v>#VALUE!</v>
      </c>
      <c r="V48" s="59"/>
      <c r="W48" s="59"/>
      <c r="X48" s="59"/>
      <c r="Y48" s="59"/>
      <c r="Z48" s="63" t="s">
        <v>65</v>
      </c>
      <c r="AA48" s="63">
        <v>16</v>
      </c>
      <c r="AB48" s="63"/>
    </row>
    <row r="49" spans="1:28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 s="59"/>
      <c r="R49" s="59"/>
      <c r="S49" s="59"/>
      <c r="T49" s="59"/>
      <c r="U49" s="59"/>
      <c r="V49" s="59"/>
      <c r="W49" s="59"/>
      <c r="X49" s="59"/>
      <c r="Y49" s="59"/>
      <c r="Z49" s="63" t="s">
        <v>66</v>
      </c>
      <c r="AA49" s="63">
        <v>17</v>
      </c>
      <c r="AB49" s="63"/>
    </row>
    <row r="50" spans="1:28" ht="17.25" hidden="1" x14ac:dyDescent="0.3">
      <c r="A50"/>
      <c r="B50" s="22" t="s">
        <v>67</v>
      </c>
      <c r="C50" s="23" t="str">
        <f>IF(B29="","",B29)</f>
        <v/>
      </c>
      <c r="D50" s="23" t="str">
        <f>IF(ISBLANK($B$29),"",MAX(IF(ISERROR(
INDEX($B$29:$B$48,MATCH(ROUND((1*365)+(B$27*(365/12))-(SUM($B$25:$B$26)*(365/12)),0),$H$29:$H$48,1)+1)+ROUNDUP((ROUND((1*365)+(B$27*(365/12))-(SUM($B$25:$B$26)*(365/12)),0)-INDEX($H$29:$H$48,MATCH(ROUND((1*365)+(B$27*(365/12))-(SUM($B$25:$B$26)*(365/12)),0),$H$29:$H$48,1)))/IF(ISNUMBER(INDEX($E$29:$E$48,MATCH(ROUND((1*365)+(B$27*(365/12))-(SUM($B$25:$B$26)*(365/12)),0),$H$29:$H$48,1)+1)),INDEX($E$29:$E$48,MATCH(ROUND((1*365)+(B$27*(365/12))-(SUM($B$25:$B$26)*(365/12)),0),$H$29:$H$48,1)+1),1),0)),0,INDEX($B$29:$B$48,MATCH(ROUND((1*365)+(B$27*(365/12))-(SUM($B$25:$B$26)*(365/12)),0),$H$29:$H$48,1)+1)+ROUNDUP((ROUND((1*365)+(B$27*(365/12))-(SUM($B$25:$B$26)*(365/12)),0)-INDEX($H$29:$H$48,MATCH(ROUND((1*365)+(B$27*(365/12))-(SUM($B$25:$B$26)*(365/12)),0),$H$29:$H$48,1)))/IF(ISNUMBER(INDEX($E$29:$E$48,MATCH(ROUND((1*365)+(B$27*(365/12))-(SUM($B$25:$B$26)*(365/12)),0),$H$29:$H$48,1)+1)),INDEX($E$29:$E$48,MATCH(ROUND((1*365)+(B$27*(365/12))-(SUM($B$25:$B$26)*(365/12)),0),$H$29:$H$48,1)+1),1),0)),DATE(YEAR(C50)+1,MONTH(C50),DAY(C50)-1)))</f>
        <v/>
      </c>
      <c r="E50"/>
      <c r="F50"/>
      <c r="G50"/>
      <c r="H50"/>
      <c r="I50"/>
      <c r="J50"/>
      <c r="K50"/>
      <c r="L50"/>
      <c r="M50"/>
      <c r="N50"/>
      <c r="O50"/>
      <c r="P50"/>
      <c r="Q50" s="59"/>
      <c r="R50" s="59"/>
      <c r="S50" s="59"/>
      <c r="T50" s="59"/>
      <c r="U50" s="59"/>
      <c r="V50" s="59"/>
      <c r="W50" s="59"/>
      <c r="X50" s="59"/>
      <c r="Y50" s="59"/>
      <c r="Z50" s="63"/>
      <c r="AA50" s="63"/>
      <c r="AB50" s="63"/>
    </row>
    <row r="51" spans="1:28" ht="17.25" hidden="1" x14ac:dyDescent="0.3">
      <c r="A51"/>
      <c r="B51" s="22" t="s">
        <v>68</v>
      </c>
      <c r="C51" s="23" t="str">
        <f>IF(ISBLANK($B$29),"",D50+1)</f>
        <v/>
      </c>
      <c r="D51" s="23" t="str">
        <f>IF(ISBLANK($B$29),"",MAX(IF(ISERROR(
INDEX($B$29:$B$48,MATCH(ROUND((2*365)+(B$27*(365/12))-(SUM($B$25:$B$26)*(365/12)),0),$H$29:$H$48,1)+1)+ROUNDUP((ROUND((2*365)+(B$27*(365/12))-(SUM($B$25:$B$26)*(365/12)),0)-INDEX($H$29:$H$48,MATCH(ROUND((2*365)+(B$27*(365/12))-(SUM($B$25:$B$26)*(365/12)),0),$H$29:$H$48,1)))/IF(ISNUMBER(INDEX($E$29:$E$48,MATCH(ROUND((2*365)+(B$27*(365/12))-(SUM($B$25:$B$26)*(365/12)),0),$H$29:$H$48,1)+1)),INDEX($E$29:$E$48,MATCH(ROUND((2*365)+(B$27*(365/12))-(SUM($B$25:$B$26)*(365/12)),0),$H$29:$H$48,1)+1),1),0)),0,INDEX($B$29:$B$48,MATCH(ROUND((2*365)+(B$27*(365/12))-(SUM($B$25:$B$26)*(365/12)),0),$H$29:$H$48,1)+1)+ROUNDUP((ROUND((2*365)+(B$27*(365/12))-(SUM($B$25:$B$26)*(365/12)),0)-INDEX($H$29:$H$48,MATCH(ROUND((2*365)+(B$27*(365/12))-(SUM($B$25:$B$26)*(365/12)),0),$H$29:$H$48,1)))/IF(ISNUMBER(INDEX($E$29:$E$48,MATCH(ROUND((2*365)+(B$27*(365/12))-(SUM($B$25:$B$26)*(365/12)),0),$H$29:$H$48,1)+1)),INDEX($E$29:$E$48,MATCH(ROUND((2*365)+(B$27*(365/12))-(SUM($B$25:$B$26)*(365/12)),0),$H$29:$H$48,1)+1),1),0)),DATE(YEAR(C51)+1,MONTH(C51),DAY(C51)-1)))</f>
        <v/>
      </c>
      <c r="E51"/>
      <c r="F51"/>
      <c r="G51"/>
      <c r="H51"/>
      <c r="I51"/>
      <c r="J51"/>
      <c r="K51"/>
      <c r="L51"/>
      <c r="M51"/>
      <c r="N51"/>
      <c r="O51"/>
      <c r="P51"/>
      <c r="Q51" s="59"/>
      <c r="R51" s="59"/>
      <c r="S51" s="59"/>
      <c r="T51" s="59"/>
      <c r="U51" s="59"/>
      <c r="V51" s="59"/>
      <c r="W51" s="59"/>
      <c r="X51" s="59"/>
      <c r="Y51" s="59"/>
      <c r="Z51" s="63" t="s">
        <v>69</v>
      </c>
      <c r="AA51" s="63">
        <v>18</v>
      </c>
      <c r="AB51" s="63"/>
    </row>
    <row r="52" spans="1:28" ht="17.25" hidden="1" x14ac:dyDescent="0.3">
      <c r="A52"/>
      <c r="B52" s="22" t="s">
        <v>70</v>
      </c>
      <c r="C52" s="23" t="str">
        <f t="shared" ref="C52:C53" si="14">IF(ISBLANK($B$29),"",D51+1)</f>
        <v/>
      </c>
      <c r="D52" s="23" t="str">
        <f>IF(ISBLANK($B$29),"",MAX(IF(ISERROR(
INDEX($B$29:$B$48,MATCH(ROUND((3*365)+($B$27*(365/12))+(B$27*(365/12))+(B$27*(365/12))-(SUM($B$25:$B$26)*(365/12)),0),$H$29:$H$48,1)+1)+ROUNDUP((ROUND((3*365)+(B$27*(365/12))+(B$27*(365/12))-(SUM($B$25:$B$26)*(365/12)),0)-INDEX($H$29:$H$48,MATCH(ROUND((3*365)+(B$27*(365/12))+(B$27*(365/12))-(SUM($B$25:$B$26)*(365/12)),0),$H$29:$H$48,1)))/IF(ISNUMBER(INDEX($E$29:$E$48,MATCH(ROUND((3*365)+(B$27*(365/12))+(B$27*(365/12))-(SUM($B$25:$B$26)*(365/12)),0),$H$29:$H$48,1)+1)),INDEX($E$29:$E$48,MATCH(ROUND((3*365)+(B$27*(365/12))+(B$27*(365/12))-(SUM($B$25:$B$26)*(365/12)),0),$H$29:$H$48,1)+1),1),0)),0,INDEX($B$29:$B$48,MATCH(ROUND((3*365)+(B$27*(365/12))+(B$27*(365/12))-(SUM($B$25:$B$26)*(365/12)),0),$H$29:$H$48,1)+1)+ROUNDUP((ROUND((3*365)+(B$27*(365/12))+(B$27*(365/12))-(SUM($B$25:$B$26)*(365/12)),0)-INDEX($H$29:$H$48,MATCH(ROUND((3*365)+(B$27*(365/12))+(B$27*(365/12))-(SUM($B$25:$B$26)*(365/12)),0),$H$29:$H$48,1)))/IF(ISNUMBER(INDEX($E$29:$E$48,MATCH(ROUND((3*365)+(B$27*(365/12))+(B$27*(365/12))-(SUM($B$25:$B$26)*(365/12)),0),$H$29:$H$48,1)+1)),INDEX($E$29:$E$48,MATCH(ROUND((3*365)+(B$27*(365/12))+(B$27*(365/12))-(SUM($B$25:$B$26)*(365/12)),0),$H$29:$H$48,1)+1),1),0)),DATE(YEAR(C52)+1,MONTH(C52),DAY(C52)-1)))</f>
        <v/>
      </c>
      <c r="E52"/>
      <c r="F52"/>
      <c r="G52"/>
      <c r="H52"/>
      <c r="I52"/>
      <c r="J52"/>
      <c r="K52"/>
      <c r="L52"/>
      <c r="M52"/>
      <c r="N52"/>
      <c r="O52"/>
      <c r="P52"/>
      <c r="Q52" s="59"/>
      <c r="R52" s="59"/>
      <c r="S52" s="59"/>
      <c r="T52" s="59"/>
      <c r="U52" s="59"/>
      <c r="V52" s="59"/>
      <c r="W52" s="59"/>
      <c r="X52" s="59"/>
      <c r="Y52" s="59"/>
      <c r="Z52" s="63" t="s">
        <v>71</v>
      </c>
      <c r="AA52" s="63">
        <v>19</v>
      </c>
      <c r="AB52" s="63"/>
    </row>
    <row r="53" spans="1:28" ht="17.25" hidden="1" x14ac:dyDescent="0.3">
      <c r="A53"/>
      <c r="B53" s="22" t="s">
        <v>72</v>
      </c>
      <c r="C53" s="23" t="str">
        <f t="shared" si="14"/>
        <v/>
      </c>
      <c r="D53" s="23" t="str">
        <f>IF(ISBLANK($B$29),"",(B29+MAX(J29:J48)))</f>
        <v/>
      </c>
      <c r="E53"/>
      <c r="F53"/>
      <c r="G53"/>
      <c r="H53"/>
      <c r="I53"/>
      <c r="J53"/>
      <c r="K53"/>
      <c r="L53"/>
      <c r="M53"/>
      <c r="N53"/>
      <c r="O53"/>
      <c r="P53"/>
      <c r="Q53" s="59"/>
      <c r="R53" s="59"/>
      <c r="S53" s="59"/>
      <c r="T53" s="59"/>
      <c r="U53" s="59"/>
      <c r="V53" s="59"/>
      <c r="W53" s="59"/>
      <c r="X53" s="59"/>
      <c r="Y53" s="59"/>
      <c r="Z53" s="63" t="s">
        <v>73</v>
      </c>
      <c r="AA53" s="63">
        <v>20</v>
      </c>
      <c r="AB53" s="63"/>
    </row>
    <row r="54" spans="1:28" hidden="1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 s="59"/>
      <c r="R54" s="59"/>
      <c r="S54" s="59"/>
      <c r="T54" s="59"/>
      <c r="U54" s="59"/>
      <c r="V54" s="59"/>
      <c r="W54" s="59"/>
      <c r="X54" s="59"/>
      <c r="Y54" s="59"/>
      <c r="Z54" s="63" t="s">
        <v>74</v>
      </c>
      <c r="AA54" s="63">
        <v>21</v>
      </c>
      <c r="AB54" s="63"/>
    </row>
    <row r="55" spans="1:28" ht="17.25" x14ac:dyDescent="0.3">
      <c r="A55" s="85" t="s">
        <v>100</v>
      </c>
      <c r="B55" s="85"/>
      <c r="C55" s="85"/>
      <c r="D55" s="68" t="str">
        <f>IF(C29="","",IF(AND(IF(ISBLANK($B$29),"",(B29+MAX(J29:J48)))&gt;V30,IF(ISBLANK($B$29),"",(B29+MAX(J29:J48)))&lt;V31),INDEX(T29:T36,MATCH(IF(ISBLANK($B$29),"",(B29+MAX(J29:J48))),U29:U36,0)),IF(AND(IF(ISBLANK($B$29),"",(B29+MAX(J29:J48)))&gt;V33,IF(ISBLANK($B$29),"",(B29+MAX(J29:J48)))&lt;V34),INDEX(T37:T48,MATCH(IF(ISBLANK($B$29),"",(B29+MAX(J29:J48))),U37:U48,0)),IF(ISBLANK($B$29),"",(B29+MAX(J29:J48))))))</f>
        <v/>
      </c>
      <c r="E55" s="22"/>
      <c r="F55"/>
      <c r="G55"/>
      <c r="H55"/>
      <c r="I55"/>
      <c r="J55"/>
      <c r="K55"/>
      <c r="L55"/>
      <c r="M55"/>
      <c r="N55"/>
      <c r="O55"/>
      <c r="P55"/>
      <c r="Q55" s="59"/>
      <c r="R55" s="59"/>
      <c r="S55" s="59"/>
      <c r="T55" s="59"/>
      <c r="U55" s="59"/>
      <c r="V55" s="59"/>
      <c r="W55" s="59"/>
      <c r="X55" s="59"/>
      <c r="Y55" s="59"/>
      <c r="Z55" s="63" t="s">
        <v>75</v>
      </c>
      <c r="AA55" s="63">
        <v>22</v>
      </c>
      <c r="AB55" s="63"/>
    </row>
    <row r="56" spans="1:28" ht="17.25" x14ac:dyDescent="0.3">
      <c r="A56" s="22"/>
      <c r="B56" s="22"/>
      <c r="C56" s="22"/>
      <c r="D56" s="22"/>
      <c r="E56" s="22"/>
      <c r="F56"/>
      <c r="G56"/>
      <c r="H56"/>
      <c r="I56"/>
      <c r="J56"/>
      <c r="K56"/>
      <c r="L56"/>
      <c r="M56"/>
      <c r="N56"/>
      <c r="O56"/>
      <c r="P56"/>
      <c r="Q56" s="59"/>
      <c r="R56" s="59"/>
      <c r="S56" s="59"/>
      <c r="T56" s="59"/>
      <c r="U56" s="59"/>
      <c r="V56" s="59"/>
      <c r="W56" s="59"/>
      <c r="X56" s="59"/>
      <c r="Y56" s="59"/>
      <c r="Z56" s="63" t="s">
        <v>76</v>
      </c>
      <c r="AA56" s="63">
        <v>23</v>
      </c>
      <c r="AB56" s="63"/>
    </row>
    <row r="57" spans="1:28" ht="17.25" x14ac:dyDescent="0.3">
      <c r="C57" s="6" t="s">
        <v>96</v>
      </c>
      <c r="D57" s="86"/>
      <c r="E57" s="86"/>
      <c r="F57"/>
      <c r="G57"/>
      <c r="H57"/>
      <c r="I57"/>
      <c r="J57"/>
      <c r="K57"/>
      <c r="L57"/>
      <c r="M57"/>
      <c r="N57"/>
      <c r="O57"/>
      <c r="P57"/>
      <c r="Q57" s="59"/>
      <c r="R57" s="59"/>
      <c r="S57" s="59"/>
      <c r="T57" s="59"/>
      <c r="U57" s="59"/>
      <c r="V57" s="59"/>
      <c r="W57" s="59"/>
      <c r="X57" s="59"/>
      <c r="Y57" s="59"/>
      <c r="Z57" s="63" t="s">
        <v>77</v>
      </c>
      <c r="AA57" s="63">
        <v>24</v>
      </c>
      <c r="AB57" s="63"/>
    </row>
    <row r="58" spans="1:28" ht="17.25" x14ac:dyDescent="0.3">
      <c r="C58" s="6" t="s">
        <v>85</v>
      </c>
      <c r="D58" s="73"/>
      <c r="E58" s="73"/>
      <c r="F58"/>
      <c r="G58"/>
      <c r="H58"/>
      <c r="I58"/>
      <c r="J58"/>
      <c r="K58"/>
      <c r="L58"/>
      <c r="M58"/>
      <c r="N58"/>
      <c r="O58"/>
      <c r="P58"/>
      <c r="Q58" s="59"/>
      <c r="R58" s="59"/>
      <c r="S58" s="59"/>
      <c r="T58" s="59"/>
      <c r="U58" s="59"/>
      <c r="V58" s="59"/>
      <c r="W58" s="59"/>
      <c r="X58" s="59"/>
      <c r="Y58" s="59"/>
      <c r="Z58" s="63" t="s">
        <v>78</v>
      </c>
      <c r="AA58" s="63">
        <v>25</v>
      </c>
      <c r="AB58" s="63"/>
    </row>
    <row r="59" spans="1:28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59"/>
      <c r="R59" s="59"/>
      <c r="S59" s="59"/>
      <c r="T59" s="59"/>
      <c r="U59" s="59"/>
      <c r="V59" s="59"/>
      <c r="W59" s="59"/>
      <c r="X59" s="59"/>
      <c r="Y59" s="59"/>
      <c r="Z59" s="63" t="s">
        <v>79</v>
      </c>
      <c r="AA59" s="63">
        <v>26</v>
      </c>
      <c r="AB59" s="63"/>
    </row>
    <row r="60" spans="1:28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59"/>
      <c r="R60" s="59"/>
      <c r="S60" s="59"/>
      <c r="T60" s="59"/>
      <c r="U60" s="59"/>
      <c r="V60" s="59"/>
      <c r="W60" s="59"/>
      <c r="X60" s="59"/>
      <c r="Y60" s="59"/>
      <c r="Z60" s="63" t="s">
        <v>80</v>
      </c>
      <c r="AA60" s="63">
        <v>27</v>
      </c>
      <c r="AB60" s="63"/>
    </row>
    <row r="61" spans="1:28" x14ac:dyDescent="0.3">
      <c r="A61"/>
      <c r="E61"/>
      <c r="F61"/>
      <c r="G61"/>
      <c r="H61"/>
      <c r="I61"/>
      <c r="J61"/>
      <c r="K61"/>
      <c r="L61"/>
      <c r="M61"/>
      <c r="N61"/>
      <c r="O61"/>
      <c r="P61"/>
      <c r="Q61" s="59"/>
      <c r="R61" s="59"/>
      <c r="S61" s="59"/>
      <c r="T61" s="59"/>
      <c r="U61" s="59"/>
      <c r="V61" s="59"/>
      <c r="W61" s="59"/>
      <c r="X61" s="59"/>
      <c r="Y61" s="59"/>
      <c r="Z61" s="63" t="s">
        <v>81</v>
      </c>
      <c r="AA61" s="63">
        <v>28</v>
      </c>
      <c r="AB61" s="63"/>
    </row>
    <row r="62" spans="1:28" x14ac:dyDescent="0.3">
      <c r="A62"/>
      <c r="E62"/>
      <c r="F62"/>
      <c r="G62"/>
      <c r="H62"/>
      <c r="I62"/>
      <c r="J62"/>
      <c r="K62"/>
      <c r="L62"/>
      <c r="M62"/>
      <c r="N62"/>
      <c r="O62"/>
      <c r="P62"/>
      <c r="Q62" s="59"/>
      <c r="R62" s="59"/>
      <c r="S62" s="59"/>
      <c r="T62" s="59"/>
      <c r="U62" s="59"/>
      <c r="V62" s="59"/>
      <c r="W62" s="59"/>
      <c r="X62" s="59"/>
      <c r="Y62" s="59"/>
      <c r="Z62" s="63" t="s">
        <v>82</v>
      </c>
      <c r="AA62" s="63">
        <v>29</v>
      </c>
      <c r="AB62" s="63"/>
    </row>
    <row r="63" spans="1:28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59"/>
      <c r="R63" s="59"/>
      <c r="S63" s="59"/>
      <c r="T63" s="59"/>
      <c r="U63" s="59"/>
      <c r="V63" s="59"/>
      <c r="W63" s="59"/>
      <c r="X63" s="59"/>
      <c r="Y63" s="59"/>
      <c r="Z63" s="63" t="s">
        <v>83</v>
      </c>
      <c r="AA63" s="63">
        <v>30</v>
      </c>
      <c r="AB63" s="63"/>
    </row>
    <row r="64" spans="1:28" s="25" customFormat="1" x14ac:dyDescent="0.3">
      <c r="Q64" s="59"/>
      <c r="R64" s="59"/>
      <c r="S64" s="59"/>
      <c r="T64" s="59"/>
      <c r="U64" s="59"/>
      <c r="V64" s="59"/>
      <c r="W64" s="59"/>
      <c r="X64" s="59"/>
      <c r="Y64" s="59"/>
      <c r="Z64" s="63" t="s">
        <v>84</v>
      </c>
      <c r="AA64" s="63">
        <v>31</v>
      </c>
      <c r="AB64" s="63"/>
    </row>
    <row r="65" spans="17:28" s="25" customFormat="1" x14ac:dyDescent="0.3"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</row>
    <row r="66" spans="17:28" s="25" customFormat="1" x14ac:dyDescent="0.3"/>
    <row r="67" spans="17:28" s="25" customFormat="1" x14ac:dyDescent="0.3"/>
    <row r="68" spans="17:28" s="25" customFormat="1" x14ac:dyDescent="0.3"/>
    <row r="69" spans="17:28" s="25" customFormat="1" x14ac:dyDescent="0.3"/>
    <row r="70" spans="17:28" s="25" customFormat="1" x14ac:dyDescent="0.3"/>
    <row r="71" spans="17:28" s="25" customFormat="1" x14ac:dyDescent="0.3"/>
    <row r="72" spans="17:28" s="25" customFormat="1" x14ac:dyDescent="0.3"/>
    <row r="73" spans="17:28" s="25" customFormat="1" x14ac:dyDescent="0.3"/>
    <row r="74" spans="17:28" s="25" customFormat="1" x14ac:dyDescent="0.3"/>
    <row r="75" spans="17:28" s="25" customFormat="1" x14ac:dyDescent="0.3"/>
    <row r="76" spans="17:28" s="25" customFormat="1" x14ac:dyDescent="0.3"/>
    <row r="77" spans="17:28" s="25" customFormat="1" x14ac:dyDescent="0.3"/>
    <row r="78" spans="17:28" s="25" customFormat="1" x14ac:dyDescent="0.3"/>
    <row r="79" spans="17:28" s="25" customFormat="1" x14ac:dyDescent="0.3"/>
    <row r="80" spans="17:28" s="25" customFormat="1" x14ac:dyDescent="0.3"/>
    <row r="81" s="25" customFormat="1" x14ac:dyDescent="0.3"/>
    <row r="82" s="25" customFormat="1" x14ac:dyDescent="0.3"/>
    <row r="83" s="25" customFormat="1" x14ac:dyDescent="0.3"/>
    <row r="84" s="25" customFormat="1" x14ac:dyDescent="0.3"/>
    <row r="85" s="25" customFormat="1" x14ac:dyDescent="0.3"/>
    <row r="86" s="25" customFormat="1" x14ac:dyDescent="0.3"/>
    <row r="87" s="25" customFormat="1" x14ac:dyDescent="0.3"/>
    <row r="88" s="25" customFormat="1" x14ac:dyDescent="0.3"/>
    <row r="89" s="25" customFormat="1" x14ac:dyDescent="0.3"/>
    <row r="90" s="25" customFormat="1" x14ac:dyDescent="0.3"/>
    <row r="91" s="25" customFormat="1" x14ac:dyDescent="0.3"/>
    <row r="92" s="25" customFormat="1" x14ac:dyDescent="0.3"/>
    <row r="93" s="25" customFormat="1" x14ac:dyDescent="0.3"/>
    <row r="94" s="25" customFormat="1" x14ac:dyDescent="0.3"/>
    <row r="95" s="25" customFormat="1" x14ac:dyDescent="0.3"/>
    <row r="96" s="25" customFormat="1" x14ac:dyDescent="0.3"/>
    <row r="97" s="25" customFormat="1" x14ac:dyDescent="0.3"/>
    <row r="98" s="25" customFormat="1" x14ac:dyDescent="0.3"/>
    <row r="99" s="25" customFormat="1" x14ac:dyDescent="0.3"/>
    <row r="100" s="25" customFormat="1" x14ac:dyDescent="0.3"/>
    <row r="101" s="25" customFormat="1" x14ac:dyDescent="0.3"/>
    <row r="102" s="25" customFormat="1" x14ac:dyDescent="0.3"/>
    <row r="103" s="25" customFormat="1" x14ac:dyDescent="0.3"/>
    <row r="104" s="25" customFormat="1" x14ac:dyDescent="0.3"/>
    <row r="105" s="25" customFormat="1" x14ac:dyDescent="0.3"/>
    <row r="106" s="25" customFormat="1" x14ac:dyDescent="0.3"/>
    <row r="107" s="25" customFormat="1" x14ac:dyDescent="0.3"/>
    <row r="108" s="25" customFormat="1" x14ac:dyDescent="0.3"/>
    <row r="109" s="25" customFormat="1" x14ac:dyDescent="0.3"/>
    <row r="110" s="25" customFormat="1" x14ac:dyDescent="0.3"/>
    <row r="111" s="25" customFormat="1" x14ac:dyDescent="0.3"/>
    <row r="112" s="25" customFormat="1" x14ac:dyDescent="0.3"/>
    <row r="113" s="25" customFormat="1" x14ac:dyDescent="0.3"/>
    <row r="114" s="25" customFormat="1" x14ac:dyDescent="0.3"/>
    <row r="115" s="25" customFormat="1" x14ac:dyDescent="0.3"/>
    <row r="116" s="25" customFormat="1" x14ac:dyDescent="0.3"/>
    <row r="117" s="25" customFormat="1" x14ac:dyDescent="0.3"/>
    <row r="118" s="25" customFormat="1" x14ac:dyDescent="0.3"/>
    <row r="119" s="25" customFormat="1" x14ac:dyDescent="0.3"/>
    <row r="120" s="25" customFormat="1" x14ac:dyDescent="0.3"/>
    <row r="121" s="25" customFormat="1" x14ac:dyDescent="0.3"/>
    <row r="122" s="25" customFormat="1" x14ac:dyDescent="0.3"/>
    <row r="123" s="25" customFormat="1" x14ac:dyDescent="0.3"/>
    <row r="124" s="25" customFormat="1" x14ac:dyDescent="0.3"/>
    <row r="125" s="25" customFormat="1" x14ac:dyDescent="0.3"/>
    <row r="126" s="25" customFormat="1" x14ac:dyDescent="0.3"/>
    <row r="127" s="25" customFormat="1" x14ac:dyDescent="0.3"/>
    <row r="128" s="25" customFormat="1" x14ac:dyDescent="0.3"/>
    <row r="129" s="25" customFormat="1" x14ac:dyDescent="0.3"/>
    <row r="130" s="25" customFormat="1" x14ac:dyDescent="0.3"/>
    <row r="131" s="25" customFormat="1" x14ac:dyDescent="0.3"/>
    <row r="132" s="25" customFormat="1" x14ac:dyDescent="0.3"/>
    <row r="133" s="25" customFormat="1" x14ac:dyDescent="0.3"/>
    <row r="134" s="25" customFormat="1" x14ac:dyDescent="0.3"/>
    <row r="135" s="25" customFormat="1" x14ac:dyDescent="0.3"/>
    <row r="136" s="25" customFormat="1" x14ac:dyDescent="0.3"/>
    <row r="137" s="25" customFormat="1" x14ac:dyDescent="0.3"/>
    <row r="138" s="25" customFormat="1" x14ac:dyDescent="0.3"/>
    <row r="139" s="25" customFormat="1" x14ac:dyDescent="0.3"/>
    <row r="140" s="25" customFormat="1" x14ac:dyDescent="0.3"/>
    <row r="141" s="25" customFormat="1" x14ac:dyDescent="0.3"/>
    <row r="142" s="25" customFormat="1" x14ac:dyDescent="0.3"/>
    <row r="143" s="25" customFormat="1" x14ac:dyDescent="0.3"/>
    <row r="144" s="25" customFormat="1" x14ac:dyDescent="0.3"/>
    <row r="145" s="25" customFormat="1" x14ac:dyDescent="0.3"/>
    <row r="146" s="25" customFormat="1" x14ac:dyDescent="0.3"/>
    <row r="147" s="25" customFormat="1" x14ac:dyDescent="0.3"/>
    <row r="148" s="25" customFormat="1" x14ac:dyDescent="0.3"/>
    <row r="149" s="25" customFormat="1" x14ac:dyDescent="0.3"/>
    <row r="150" s="25" customFormat="1" x14ac:dyDescent="0.3"/>
    <row r="151" s="25" customFormat="1" x14ac:dyDescent="0.3"/>
    <row r="152" s="25" customFormat="1" x14ac:dyDescent="0.3"/>
    <row r="153" s="25" customFormat="1" x14ac:dyDescent="0.3"/>
    <row r="154" s="25" customFormat="1" x14ac:dyDescent="0.3"/>
    <row r="155" s="25" customFormat="1" x14ac:dyDescent="0.3"/>
    <row r="156" s="25" customFormat="1" x14ac:dyDescent="0.3"/>
    <row r="157" s="25" customFormat="1" x14ac:dyDescent="0.3"/>
    <row r="158" s="25" customFormat="1" x14ac:dyDescent="0.3"/>
    <row r="159" s="25" customFormat="1" x14ac:dyDescent="0.3"/>
    <row r="160" s="25" customFormat="1" x14ac:dyDescent="0.3"/>
    <row r="161" s="25" customFormat="1" x14ac:dyDescent="0.3"/>
    <row r="162" s="25" customFormat="1" x14ac:dyDescent="0.3"/>
    <row r="163" s="25" customFormat="1" x14ac:dyDescent="0.3"/>
    <row r="164" s="25" customFormat="1" x14ac:dyDescent="0.3"/>
    <row r="165" s="25" customFormat="1" x14ac:dyDescent="0.3"/>
    <row r="166" s="25" customFormat="1" x14ac:dyDescent="0.3"/>
    <row r="167" s="25" customFormat="1" x14ac:dyDescent="0.3"/>
    <row r="168" s="25" customFormat="1" x14ac:dyDescent="0.3"/>
    <row r="169" s="25" customFormat="1" x14ac:dyDescent="0.3"/>
    <row r="170" s="25" customFormat="1" x14ac:dyDescent="0.3"/>
    <row r="171" s="25" customFormat="1" x14ac:dyDescent="0.3"/>
    <row r="172" s="25" customFormat="1" x14ac:dyDescent="0.3"/>
    <row r="173" s="25" customFormat="1" x14ac:dyDescent="0.3"/>
    <row r="174" s="25" customFormat="1" x14ac:dyDescent="0.3"/>
    <row r="175" s="25" customFormat="1" x14ac:dyDescent="0.3"/>
    <row r="176" s="25" customFormat="1" x14ac:dyDescent="0.3"/>
    <row r="177" s="25" customFormat="1" x14ac:dyDescent="0.3"/>
    <row r="178" s="25" customFormat="1" x14ac:dyDescent="0.3"/>
    <row r="179" s="25" customFormat="1" x14ac:dyDescent="0.3"/>
    <row r="180" s="25" customFormat="1" x14ac:dyDescent="0.3"/>
    <row r="181" s="25" customFormat="1" x14ac:dyDescent="0.3"/>
    <row r="182" s="25" customFormat="1" x14ac:dyDescent="0.3"/>
    <row r="183" s="25" customFormat="1" x14ac:dyDescent="0.3"/>
    <row r="184" s="25" customFormat="1" x14ac:dyDescent="0.3"/>
    <row r="185" s="25" customFormat="1" x14ac:dyDescent="0.3"/>
    <row r="186" s="25" customFormat="1" x14ac:dyDescent="0.3"/>
    <row r="187" s="25" customFormat="1" x14ac:dyDescent="0.3"/>
    <row r="188" s="25" customFormat="1" x14ac:dyDescent="0.3"/>
    <row r="189" s="25" customFormat="1" x14ac:dyDescent="0.3"/>
    <row r="190" s="25" customFormat="1" x14ac:dyDescent="0.3"/>
    <row r="191" s="25" customFormat="1" x14ac:dyDescent="0.3"/>
    <row r="192" s="25" customFormat="1" x14ac:dyDescent="0.3"/>
    <row r="193" s="25" customFormat="1" x14ac:dyDescent="0.3"/>
    <row r="194" s="25" customFormat="1" x14ac:dyDescent="0.3"/>
    <row r="195" s="25" customFormat="1" x14ac:dyDescent="0.3"/>
    <row r="196" s="25" customFormat="1" x14ac:dyDescent="0.3"/>
    <row r="197" s="25" customFormat="1" x14ac:dyDescent="0.3"/>
    <row r="198" s="25" customFormat="1" x14ac:dyDescent="0.3"/>
    <row r="199" s="25" customFormat="1" x14ac:dyDescent="0.3"/>
    <row r="200" s="25" customFormat="1" x14ac:dyDescent="0.3"/>
    <row r="201" s="25" customFormat="1" x14ac:dyDescent="0.3"/>
    <row r="202" s="25" customFormat="1" x14ac:dyDescent="0.3"/>
    <row r="203" s="25" customFormat="1" x14ac:dyDescent="0.3"/>
    <row r="204" s="25" customFormat="1" x14ac:dyDescent="0.3"/>
  </sheetData>
  <sheetProtection algorithmName="SHA-512" hashValue="9NJnw4vPxKMlvy4hsFqI/hnSvAD61DFPaMwX62oB5+aHhNqlVQy+TWyrUtcnXN9NEE8qDlIghu3CUejK1ctwvw==" saltValue="qEN854ptJgF+VNlRPxplYg==" spinCount="100000" sheet="1" objects="1" scenarios="1"/>
  <mergeCells count="18">
    <mergeCell ref="A11:A13"/>
    <mergeCell ref="A14:A16"/>
    <mergeCell ref="A17:A20"/>
    <mergeCell ref="A55:C55"/>
    <mergeCell ref="D57:E57"/>
    <mergeCell ref="N3:O3"/>
    <mergeCell ref="D4:K4"/>
    <mergeCell ref="D58:E58"/>
    <mergeCell ref="B7:D7"/>
    <mergeCell ref="B8:D8"/>
    <mergeCell ref="B22:C22"/>
    <mergeCell ref="B23:C23"/>
    <mergeCell ref="F22:K22"/>
    <mergeCell ref="F23:K23"/>
    <mergeCell ref="O16:O23"/>
    <mergeCell ref="B6:D6"/>
    <mergeCell ref="O11:O12"/>
    <mergeCell ref="O13:O15"/>
  </mergeCells>
  <conditionalFormatting sqref="B25">
    <cfRule type="cellIs" dxfId="2" priority="1" operator="greaterThan">
      <formula>12</formula>
    </cfRule>
  </conditionalFormatting>
  <conditionalFormatting sqref="B26">
    <cfRule type="cellIs" dxfId="1" priority="2" operator="greaterThan">
      <formula>3</formula>
    </cfRule>
  </conditionalFormatting>
  <conditionalFormatting sqref="B27">
    <cfRule type="cellIs" dxfId="0" priority="3" operator="greaterThan">
      <formula>12</formula>
    </cfRule>
  </conditionalFormatting>
  <dataValidations count="2">
    <dataValidation type="list" allowBlank="1" showInputMessage="1" showErrorMessage="1" sqref="K6" xr:uid="{00000000-0002-0000-0000-000000000000}">
      <formula1>"Anaes (only),Dual ICM,Anaes &amp; PHEM"</formula1>
    </dataValidation>
    <dataValidation type="list" allowBlank="1" showInputMessage="1" showErrorMessage="1" sqref="D11:D20 D29:D48" xr:uid="{00000000-0002-0000-0000-000001000000}">
      <formula1>$P$11:$P$23</formula1>
    </dataValidation>
  </dataValidations>
  <hyperlinks>
    <hyperlink ref="A25" r:id="rId1" tooltip="Click here for more guidance" display="Non-training experience to count" xr:uid="{00000000-0004-0000-0000-000000000000}"/>
    <hyperlink ref="A26" r:id="rId2" tooltip="Click here for more guidance" xr:uid="{00000000-0004-0000-0000-000001000000}"/>
    <hyperlink ref="N3" r:id="rId3" display="training@rcoa.ac.uk" xr:uid="{00000000-0004-0000-0000-000002000000}"/>
    <hyperlink ref="D4:K4" r:id="rId4" tooltip="CCT date calculator guidance" display="Before you start, please read the guidance here" xr:uid="{BFD9D188-4DDA-4589-A742-0BA6C94C5B18}"/>
    <hyperlink ref="N3:O3" r:id="rId5" tooltip="Email training@rcoa.ac.uk" display="Email: training@rcoa.ac.uk" xr:uid="{C0499F1C-0F8D-48EF-9954-7F089D1AFB46}"/>
  </hyperlinks>
  <pageMargins left="0.7" right="0.7" top="0.75" bottom="0.75" header="0.3" footer="0.3"/>
  <pageSetup paperSize="9" orientation="portrait" r:id="rId6"/>
  <drawing r:id="rId7"/>
  <legacyDrawing r:id="rId8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9" name="Check Box 1">
              <controlPr defaultSize="0" autoFill="0" autoLine="0" autoPict="0">
                <anchor moveWithCells="1">
                  <from>
                    <xdr:col>3</xdr:col>
                    <xdr:colOff>457200</xdr:colOff>
                    <xdr:row>21</xdr:row>
                    <xdr:rowOff>19050</xdr:rowOff>
                  </from>
                  <to>
                    <xdr:col>3</xdr:col>
                    <xdr:colOff>619125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10" name="Check Box 2">
              <controlPr defaultSize="0" autoFill="0" autoLine="0" autoPict="0">
                <anchor moveWithCells="1">
                  <from>
                    <xdr:col>3</xdr:col>
                    <xdr:colOff>457200</xdr:colOff>
                    <xdr:row>22</xdr:row>
                    <xdr:rowOff>9525</xdr:rowOff>
                  </from>
                  <to>
                    <xdr:col>3</xdr:col>
                    <xdr:colOff>657225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11" name="Check Box 3">
              <controlPr defaultSize="0" autoFill="0" autoLine="0" autoPict="0">
                <anchor moveWithCells="1">
                  <from>
                    <xdr:col>11</xdr:col>
                    <xdr:colOff>295275</xdr:colOff>
                    <xdr:row>21</xdr:row>
                    <xdr:rowOff>9525</xdr:rowOff>
                  </from>
                  <to>
                    <xdr:col>11</xdr:col>
                    <xdr:colOff>495300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12" name="Check Box 4">
              <controlPr defaultSize="0" autoFill="0" autoLine="0" autoPict="0">
                <anchor moveWithCells="1">
                  <from>
                    <xdr:col>11</xdr:col>
                    <xdr:colOff>295275</xdr:colOff>
                    <xdr:row>21</xdr:row>
                    <xdr:rowOff>219075</xdr:rowOff>
                  </from>
                  <to>
                    <xdr:col>11</xdr:col>
                    <xdr:colOff>495300</xdr:colOff>
                    <xdr:row>23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Rajashree Krishnian</dc:creator>
  <cp:keywords/>
  <dc:description/>
  <cp:lastModifiedBy>Rajashree Krishnian</cp:lastModifiedBy>
  <cp:revision/>
  <dcterms:created xsi:type="dcterms:W3CDTF">2023-02-08T10:34:20Z</dcterms:created>
  <dcterms:modified xsi:type="dcterms:W3CDTF">2023-08-23T09:45:32Z</dcterms:modified>
  <cp:category/>
  <cp:contentStatus/>
</cp:coreProperties>
</file>